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5" windowWidth="15960" windowHeight="16440" activeTab="2"/>
  </bookViews>
  <sheets>
    <sheet name="Kalk jämfört med vedåtgång" sheetId="1" r:id="rId1"/>
    <sheet name="Släktträd kalkbruksägare" sheetId="2" r:id="rId2"/>
    <sheet name="Export av släckt kalk" sheetId="3" r:id="rId3"/>
  </sheets>
  <definedNames>
    <definedName name="_xlnm.Print_Area" localSheetId="0">'Kalk jämfört med vedåtgång'!$A$1:$N$58</definedName>
  </definedNames>
  <calcPr calcId="145621"/>
</workbook>
</file>

<file path=xl/calcChain.xml><?xml version="1.0" encoding="utf-8"?>
<calcChain xmlns="http://schemas.openxmlformats.org/spreadsheetml/2006/main">
  <c r="E64" i="3" l="1"/>
  <c r="E63" i="3"/>
  <c r="D63" i="3"/>
  <c r="E62" i="3"/>
  <c r="D62" i="3"/>
  <c r="E61" i="3"/>
  <c r="D61" i="3"/>
  <c r="E60" i="3"/>
  <c r="D60" i="3"/>
  <c r="E59" i="3"/>
  <c r="D59" i="3"/>
  <c r="E58" i="3"/>
  <c r="D58" i="3"/>
  <c r="E57" i="3"/>
  <c r="D57" i="3"/>
  <c r="E56" i="3"/>
  <c r="D56" i="3"/>
  <c r="E55" i="3"/>
  <c r="D55" i="3"/>
  <c r="E54" i="3"/>
  <c r="D54" i="3"/>
  <c r="E53" i="3"/>
  <c r="D53" i="3"/>
  <c r="E52" i="3"/>
  <c r="D52" i="3"/>
  <c r="E51" i="3"/>
  <c r="D51" i="3"/>
  <c r="E50" i="3"/>
  <c r="D50" i="3"/>
  <c r="E49" i="3"/>
  <c r="D49" i="3"/>
  <c r="E48" i="3"/>
  <c r="D48" i="3"/>
  <c r="E47" i="3"/>
  <c r="D47" i="3"/>
  <c r="E46" i="3"/>
  <c r="D46" i="3"/>
  <c r="E45" i="3"/>
  <c r="D45" i="3"/>
  <c r="E44" i="3"/>
  <c r="D44" i="3"/>
  <c r="E43" i="3"/>
  <c r="D43" i="3"/>
  <c r="E42" i="3"/>
  <c r="D42" i="3"/>
  <c r="E41" i="3"/>
  <c r="D41" i="3"/>
  <c r="E40" i="3"/>
  <c r="D40" i="3"/>
  <c r="E39" i="3"/>
  <c r="D39" i="3"/>
  <c r="E38" i="3"/>
  <c r="D38" i="3"/>
  <c r="E37" i="3"/>
  <c r="D37" i="3"/>
  <c r="E36" i="3"/>
  <c r="D36" i="3"/>
  <c r="E35" i="3"/>
  <c r="D35" i="3"/>
  <c r="E34" i="3"/>
  <c r="D34" i="3"/>
  <c r="E33" i="3"/>
  <c r="D33" i="3"/>
  <c r="E32" i="3"/>
  <c r="D32" i="3"/>
  <c r="E31" i="3"/>
  <c r="D31" i="3"/>
  <c r="E30" i="3"/>
  <c r="D30" i="3"/>
  <c r="E29" i="3"/>
  <c r="D29" i="3"/>
  <c r="E28" i="3"/>
  <c r="D28" i="3"/>
  <c r="E27" i="3"/>
  <c r="D27" i="3"/>
  <c r="E26" i="3"/>
  <c r="D26" i="3"/>
  <c r="Y25" i="3"/>
  <c r="E25" i="3"/>
  <c r="D25" i="3"/>
  <c r="E24" i="3"/>
  <c r="D24" i="3"/>
  <c r="E23" i="3"/>
  <c r="D23" i="3"/>
  <c r="E22" i="3"/>
  <c r="D22" i="3"/>
  <c r="E21" i="3"/>
  <c r="D21" i="3"/>
  <c r="E20" i="3"/>
  <c r="D20" i="3"/>
  <c r="E19" i="3"/>
  <c r="D19" i="3"/>
  <c r="E18" i="3"/>
  <c r="D18" i="3"/>
  <c r="E17" i="3"/>
  <c r="D17" i="3"/>
  <c r="E16" i="3"/>
  <c r="D16" i="3"/>
  <c r="O15" i="3"/>
  <c r="E15" i="3"/>
  <c r="D15" i="3"/>
  <c r="D64" i="3" s="1"/>
  <c r="E14" i="3"/>
  <c r="D14" i="3"/>
  <c r="I42" i="1"/>
  <c r="G42" i="1"/>
  <c r="H30" i="1"/>
  <c r="I48" i="1" s="1"/>
  <c r="G48" i="1" s="1"/>
  <c r="I24" i="1"/>
  <c r="G24" i="1" s="1"/>
  <c r="I22" i="1"/>
  <c r="G22" i="1" s="1"/>
  <c r="I14" i="1"/>
  <c r="G14" i="1" s="1"/>
  <c r="I12" i="1"/>
  <c r="G12" i="1" s="1"/>
  <c r="I9" i="1"/>
  <c r="G9" i="1" s="1"/>
  <c r="I30" i="1" l="1"/>
  <c r="G30" i="1" s="1"/>
  <c r="I36" i="1"/>
  <c r="G36" i="1" s="1"/>
  <c r="I41" i="1"/>
  <c r="G41" i="1" s="1"/>
  <c r="I44" i="1"/>
  <c r="G44" i="1" s="1"/>
  <c r="I7" i="1"/>
  <c r="I11" i="1"/>
  <c r="G11" i="1" s="1"/>
  <c r="I13" i="1"/>
  <c r="G13" i="1" s="1"/>
  <c r="I21" i="1"/>
  <c r="G21" i="1" s="1"/>
  <c r="I23" i="1"/>
  <c r="G23" i="1" s="1"/>
  <c r="I25" i="1"/>
  <c r="G25" i="1" s="1"/>
  <c r="I33" i="1"/>
  <c r="G33" i="1" s="1"/>
  <c r="I38" i="1"/>
  <c r="G38" i="1" s="1"/>
  <c r="I49" i="1" l="1"/>
  <c r="G7" i="1"/>
  <c r="G49" i="1" s="1"/>
</calcChain>
</file>

<file path=xl/sharedStrings.xml><?xml version="1.0" encoding="utf-8"?>
<sst xmlns="http://schemas.openxmlformats.org/spreadsheetml/2006/main" count="290" uniqueCount="244">
  <si>
    <t>Kalkugnar med säkerhet funna</t>
  </si>
  <si>
    <t>Markerat med rött är använt som mall för beräkningen</t>
  </si>
  <si>
    <t>Socken och plats</t>
  </si>
  <si>
    <t>Benämning</t>
  </si>
  <si>
    <t>Höjd</t>
  </si>
  <si>
    <t>Inre diameter</t>
  </si>
  <si>
    <t>Beräknad volym</t>
  </si>
  <si>
    <t>Uppskattad mängd ved</t>
  </si>
  <si>
    <t>Kvar av urspunglig kalkmängd (läster)</t>
  </si>
  <si>
    <t>Erhållen mängd bränd kalk (läster)</t>
  </si>
  <si>
    <t>Kommentar</t>
  </si>
  <si>
    <t>Othem</t>
  </si>
  <si>
    <t>meter m</t>
  </si>
  <si>
    <t>läster = m3 eller lä</t>
  </si>
  <si>
    <t>famnar</t>
  </si>
  <si>
    <t>1</t>
  </si>
  <si>
    <t>NNO Länna gård</t>
  </si>
  <si>
    <t>M</t>
  </si>
  <si>
    <t>Länna norra ugn; blott mord kvar.</t>
  </si>
  <si>
    <t>2 och 3</t>
  </si>
  <si>
    <t>Ö Länna gård</t>
  </si>
  <si>
    <t>MR</t>
  </si>
  <si>
    <t>Rudera av två ugnar i mordhög. Länna södra.</t>
  </si>
  <si>
    <t>4</t>
  </si>
  <si>
    <t>Lotsbacken SO</t>
  </si>
  <si>
    <t>Stor mordhög "Lillugn"</t>
  </si>
  <si>
    <t>5</t>
  </si>
  <si>
    <t>Norra delen av Lotsbacken</t>
  </si>
  <si>
    <t xml:space="preserve">Inga rester kvar. Kronugn. </t>
  </si>
  <si>
    <t>6</t>
  </si>
  <si>
    <t>1,2 km V Klints</t>
  </si>
  <si>
    <t>Samsugn. Stora mordhögar. Fig 17.</t>
  </si>
  <si>
    <t>7</t>
  </si>
  <si>
    <t>Inga rester kvar. Storugn, senare Hagmans ugn.</t>
  </si>
  <si>
    <t>8</t>
  </si>
  <si>
    <t>1,2 km V Ytlings</t>
  </si>
  <si>
    <t>RM</t>
  </si>
  <si>
    <t>Utbyggd u.m. (Ku) Ö om ugnen</t>
  </si>
  <si>
    <t>9</t>
  </si>
  <si>
    <t>Å Enholmen norra del</t>
  </si>
  <si>
    <t>K</t>
  </si>
  <si>
    <t>Kraftig utbyggd u.m. fig 61.</t>
  </si>
  <si>
    <t>10</t>
  </si>
  <si>
    <t>Å Länna gård</t>
  </si>
  <si>
    <t>Bortförd schaktugn. Figur 29.</t>
  </si>
  <si>
    <t>11</t>
  </si>
  <si>
    <t>S Kviende o. Ö l-vägen</t>
  </si>
  <si>
    <t>Helt obetydlig mordhög</t>
  </si>
  <si>
    <t>12</t>
  </si>
  <si>
    <t>Ö Länna</t>
  </si>
  <si>
    <t>Stor vedeldad schaktugn, rund, omramad av 6-kantig beklädning av tegel och nedtill av 6-kantig träbeklädnad. Kalklador och bryggor nedanför, delvis i behåll. Figur 9.</t>
  </si>
  <si>
    <t>13 och 14</t>
  </si>
  <si>
    <t>Ö intill Klintskanten</t>
  </si>
  <si>
    <t>Här förut 2 stora vedeldade ugnar, nedtill 6-kantiga; vardera med 3 eldstäder och 3 uttag.</t>
  </si>
  <si>
    <t>15</t>
  </si>
  <si>
    <t>OSO Länna</t>
  </si>
  <si>
    <t>Koleldad ugn, rasad. Foto</t>
  </si>
  <si>
    <t>16</t>
  </si>
  <si>
    <t>ca. 1 km Ö Ytlings</t>
  </si>
  <si>
    <t>Ku i form av skjul med brits.</t>
  </si>
  <si>
    <t>17</t>
  </si>
  <si>
    <t>V Norrbys</t>
  </si>
  <si>
    <t>Samfälld</t>
  </si>
  <si>
    <t>18</t>
  </si>
  <si>
    <t>Ö nr. 6</t>
  </si>
  <si>
    <t>19</t>
  </si>
  <si>
    <t>Å Klintsklintens södra del</t>
  </si>
  <si>
    <t>20</t>
  </si>
  <si>
    <t>Å Klintsklinten ONO Klints</t>
  </si>
  <si>
    <t>21</t>
  </si>
  <si>
    <t>800 m NNO Klints</t>
  </si>
  <si>
    <t>mot klint</t>
  </si>
  <si>
    <t>Totalt antalet kända ugnar på Gotland 525 stycken varav Fårö hade 70 stycken.</t>
  </si>
  <si>
    <t>ex. nedan.</t>
  </si>
  <si>
    <t>Fårö</t>
  </si>
  <si>
    <t>4.</t>
  </si>
  <si>
    <t>Lauters</t>
  </si>
  <si>
    <t>3 bränningar per år, 30 famnar ved åt gånger; utbyte ca. 70 läster kalk. Här brändes kalkstensklapper.</t>
  </si>
  <si>
    <t>Bäl (en enda känd)</t>
  </si>
  <si>
    <t>1.</t>
  </si>
  <si>
    <t>2,5 km NO kyrkan</t>
  </si>
  <si>
    <t>R</t>
  </si>
  <si>
    <t>Mot klint.</t>
  </si>
  <si>
    <t>Hejnum</t>
  </si>
  <si>
    <t>NO Graute</t>
  </si>
  <si>
    <t>2</t>
  </si>
  <si>
    <t>NV Riddare</t>
  </si>
  <si>
    <t>R?</t>
  </si>
  <si>
    <t>Inbyggd i kummel.</t>
  </si>
  <si>
    <t>3</t>
  </si>
  <si>
    <t>N Rings</t>
  </si>
  <si>
    <t>SSO Mallgårds</t>
  </si>
  <si>
    <t>ONO Rings</t>
  </si>
  <si>
    <t>Utbyggd u.m.</t>
  </si>
  <si>
    <t>Ö Rings</t>
  </si>
  <si>
    <t>Utbyggd u.m. Foto.</t>
  </si>
  <si>
    <t>SO Bjers</t>
  </si>
  <si>
    <t xml:space="preserve">VNV Mallgårds </t>
  </si>
  <si>
    <t>Gammal</t>
  </si>
  <si>
    <t>Vid Boters (i enklav t. Fole)</t>
  </si>
  <si>
    <t>S Rings</t>
  </si>
  <si>
    <t>Med 4 u.m:ar, inbyggda. Invändigt t. ca. 2 m höjd m. eldfasta tegel. Nyligen nedlagd.</t>
  </si>
  <si>
    <t>KK</t>
  </si>
  <si>
    <t>Inv. delvis klädda med eldfasta tegel. Foto.</t>
  </si>
  <si>
    <t>Summa</t>
  </si>
  <si>
    <t>s. 58 Om kalkindustrien på Gotland Muthe H, Way-Matthiesen L och Hansson H 1945</t>
  </si>
  <si>
    <t>I anslutning härtill förtjänar meddelas följande rörande vedtillförsel till några ugnar under äldre tider.</t>
  </si>
  <si>
    <t xml:space="preserve">Såsom förut blivit nämnt, påtalade redan Linné (1745), ehuru med orätt, att den betydande åtgången på ved vid kalkbränningen orsakade en katastrofal decimering av öns skogar, och liknande synpunkter framfördes av bl.a Säve (1877). </t>
  </si>
  <si>
    <t>Av intresse torde det vara att på tal härom meddela några siffror, som Regnell (anf. St 1752-1753) meddelar såsom belysande de mängder kalkugnsved, som vid den tiden levererades från ett antal gårdar dels inom socknar, där ugnar funnos, dels även inom angränsande socknar utan ugnar.</t>
  </si>
  <si>
    <t>Sålunda uppgives att från Rings i Hejnum 9-10 kaster kalkugnsved körts till Slite, dvs. en sträcka på omkring 10 km. fågelvägen.</t>
  </si>
  <si>
    <t>Kronologisk data osv. rörande kalkugnarnas tillkomst:</t>
  </si>
  <si>
    <t xml:space="preserve">Hejnum hamn Slite. 15 ugnar, alla nedlagda utom nr. 13 och 14. Nr 1 och 2 anlagda före 1733, nr. 2 nedlagd d.å.; nr. 3 i bruk ca. 1840; nr. 4 anlagd ca. 1870, nedlagd ca. 1883; nr. 5 och 7 nedlagda ca. 1875; nr. 6 anlagd 1875, nedlagd 1895; nr. 8 och 9 nedlagda ca. 1880, nr. 10 ca. 1885; nr 11 anlagd 1903, nedlagd 1934; nr. 12 anlagd 1935 nedlagd 1940; nr. 13 och 14 anlagda 1935, i bruk. </t>
  </si>
  <si>
    <t>Othem. Hamn</t>
  </si>
  <si>
    <t>Kalkbruksägare Slite, Othem och Hejnum</t>
  </si>
  <si>
    <t>Född</t>
  </si>
  <si>
    <t>Död</t>
  </si>
  <si>
    <t>(rött är antagna år)</t>
  </si>
  <si>
    <t>Bachér</t>
  </si>
  <si>
    <t>Johan Adolf</t>
  </si>
  <si>
    <t>Affärsman. Ägare av Länna, Slite. Kalkbruksägare. Köpte 1871 ugnen nr. 10 där av Patrick Georg Enequist och anlade ugnen nr. 12 Ö om Länna, vilket sedan i början av 1880-talet köptes av Fredinand Nyström, som in sin tur sålde den (1917) till Slite Cement och Kalk A.-B</t>
  </si>
  <si>
    <t>Björkegren</t>
  </si>
  <si>
    <t>Arvid</t>
  </si>
  <si>
    <t>Lantbrukare. Rings i Hejnum. Ägare av ugnarna 13 och 14 där.</t>
  </si>
  <si>
    <t>Enequist</t>
  </si>
  <si>
    <t>Lars Niclas senior</t>
  </si>
  <si>
    <t>Köpman på Slite och i Visby. Kbr.äg. Slite. Gift med Greta Barbara Sturzenbecker.</t>
  </si>
  <si>
    <t>Johannes</t>
  </si>
  <si>
    <t>Broder till Lars Niclas senior. Köpman å Slite och i Visby. Ägare av Länna gård med kalkugn.</t>
  </si>
  <si>
    <t>Niclas L:son</t>
  </si>
  <si>
    <t>Son till Lars Niclas senior. Köpman på Slite. Köpte Länna gård av farbrodern Johannes. Var enligt Steffen ägare av Länna södra ugn samt delägare i Länna norra, Slite lillugn, Slite storugn, och samsugn under File i Othem.</t>
  </si>
  <si>
    <t>Patrik Georg</t>
  </si>
  <si>
    <t>Son till Niclas L:son. Köpman, Slite, Kbräg. Anlade kolugnen nr. 10 å Länna gård, som 1871 köptes av J.A Bachér.</t>
  </si>
  <si>
    <t>Falk</t>
  </si>
  <si>
    <t>Hindrich</t>
  </si>
  <si>
    <t>1600-talet</t>
  </si>
  <si>
    <t>Rådman. Anlade vid Slite tillsammans med svärfadern Marcus Schröder år 1647 en kalkugn där.</t>
  </si>
  <si>
    <t>Fries</t>
  </si>
  <si>
    <t>Mårten Andersson</t>
  </si>
  <si>
    <t>Tingsdomare m.m. Från 1662 kalkbruksägare och skeppsredare, sedan även stor godsägare. Bosatt vid Länna å Slite. Ägare av ugnar vid Länna, Skär (i Lärbro) och St Olofsholm; delägare i ugnarna i Vallavik, Hide och Lergrav.Gift med Margareta Schröder (d. 1694) och sedan med Elsa Schonfeldt (f. 1666 d. 1722), kalkbr.äg på Slite efter mannnens död (se sid. 15 om Friese-mor på Länna).</t>
  </si>
  <si>
    <t>Markus Mårtensson</t>
  </si>
  <si>
    <t>början av 1660-talet</t>
  </si>
  <si>
    <t>Son till Mårten Andersson Fries. Kalkbruksäg. vid Länna.</t>
  </si>
  <si>
    <t>Paul Mårtensson</t>
  </si>
  <si>
    <t>Son till Mårten Andersson Fries. Betydande egendoms och kalkbr.äg. på Slite.</t>
  </si>
  <si>
    <t>Elisabeth (född Ihre)</t>
  </si>
  <si>
    <t>Dotter till Nils Ihre. Paul Fries hustru. Kalkbrukare vid Slite efter mannens död.</t>
  </si>
  <si>
    <t>Fåhraeus</t>
  </si>
  <si>
    <t>Carl Niclas</t>
  </si>
  <si>
    <t>Kbr.äg Slite</t>
  </si>
  <si>
    <t>Margareta Catharina (född Sturzenbecker)</t>
  </si>
  <si>
    <t>Se ovan.</t>
  </si>
  <si>
    <t>Grönhagen</t>
  </si>
  <si>
    <t>Johan Didrik</t>
  </si>
  <si>
    <t xml:space="preserve">Landshövding. Gav tillstånd till anläggande av Samsugn på Files marker 1732 </t>
  </si>
  <si>
    <t>Kahl</t>
  </si>
  <si>
    <t>Jöns</t>
  </si>
  <si>
    <t>Handlare och Kbr.äg. på Slite (enligt Nyberg)</t>
  </si>
  <si>
    <t>Kinberg</t>
  </si>
  <si>
    <t>Lars</t>
  </si>
  <si>
    <t>Enligt tulljournalerna ägare av Storugn på Slite</t>
  </si>
  <si>
    <t>Jacob Niclas</t>
  </si>
  <si>
    <t>Konsul i Visby. Ägare av Lillugn å Lotsbacken, Slite.</t>
  </si>
  <si>
    <t>Kruse förnamn? Kapten</t>
  </si>
  <si>
    <t>1700-talet</t>
  </si>
  <si>
    <t>Ägare av ugnen vid Graute, Hejnum nr. 1 enligt 1733 års rannsakan.</t>
  </si>
  <si>
    <t>von Lingen</t>
  </si>
  <si>
    <t>Johan</t>
  </si>
  <si>
    <t>Auditör. Arrenderade 1699 den då öde kronugnen Othem nr. 5 å Lotsbacken Slite.</t>
  </si>
  <si>
    <t>Petter</t>
  </si>
  <si>
    <t>Broder till Johan. Överinspektör. Arrenderade 1703 kronugnen på Slite samt anlade s.å. Storugn nr. 7 där.</t>
  </si>
  <si>
    <t>Lutteman</t>
  </si>
  <si>
    <t>Kyrkoherde i Hejnum.Möjligen ägare av ugnen nr. 2 vid Riddare enligt 1733 års rannsakan.</t>
  </si>
  <si>
    <t>Nyström</t>
  </si>
  <si>
    <t>Carl Henrik</t>
  </si>
  <si>
    <t>Lantbrukare vid Klints i Othem. Ägde och brukade ugnarna nr. 18-21 å Klintskanten; möjligen också ägare av Samsugn nr. 6.</t>
  </si>
  <si>
    <t>Jonas Henrik Ferdinand</t>
  </si>
  <si>
    <t>Son till Carl Henrik. Köpman, egendomsägare och skeppsredare på Slite. Anlade och brukade till 1913 de båda Klintsugnarna nr. 13 och 14. Köpte i början av 1880-talet och brukade den av Bachér 1871 anlagda ugnen, nr. 12 Ö om Länna, vilket 1917 övertogs av Slite Cement och Kalk A.-B. Nyström ska enligt Erlandsson ha ägt inte mindre än 13 fartyg.</t>
  </si>
  <si>
    <t>Schröder</t>
  </si>
  <si>
    <t>Marcus</t>
  </si>
  <si>
    <t>ca. 1600</t>
  </si>
  <si>
    <t>Rådman (1648?-1661) ägare av Vible med kalkugn. Anlade 1647 tillsammans med Hindrich Falk en ugn vid Länna å Slite samt 1650 tillsammans med Magnus Palumbus en ugn vid Kyllaj, där platsen sålts av Lars Malms samt bröderna Lars och Jakob Viblings.</t>
  </si>
  <si>
    <t>Johan Marcusson</t>
  </si>
  <si>
    <t>Son till Marcus. Anlade 1658 Lillugn på södra delen av Lotsbacken vid Slite.</t>
  </si>
  <si>
    <t>Slite Cement och Kalk A.-B.</t>
  </si>
  <si>
    <t>Köpte 1917 Länna gård, där den av J.A Bachér anlagda ugnen nr. 12 drevs till år 1932. Ugnen nr. 15 som av Ferdinand Nyström anlades omkring år 1912, drevs av bolaget 1918, men nedlades 1922. Bolaget äger numera de båda kolugnarna vid Bläsem vidare de nedlagda ugnarna vid Hundstäde, Storugns, Nyhamn och Barläst i Lärbro, vid Kyllej, Lörjehamn och S:t Olofsholm  Hellvi samt ugnarna nr. 3 och 4 i Östergarn.</t>
  </si>
  <si>
    <t>Sturzenbecker</t>
  </si>
  <si>
    <t>Fredrik</t>
  </si>
  <si>
    <t>Gift med Paul Fries dotter Margareta kbr.äg. Vid Slite</t>
  </si>
  <si>
    <t>Margaretha</t>
  </si>
  <si>
    <t>Kbr.id. vid Slite efter mannens död (1736)</t>
  </si>
  <si>
    <t>Paul Fredrik</t>
  </si>
  <si>
    <t>Son till Fredrik, kapten. Kbr.äg. Slite, delägare i Samsugn i Othem.</t>
  </si>
  <si>
    <t>Henrik</t>
  </si>
  <si>
    <t>Son till Fredrik, Kbr.äg. vid Länna.</t>
  </si>
  <si>
    <t>Patrik</t>
  </si>
  <si>
    <t>Son till Fredrik, kbr.äg. vid Länna.</t>
  </si>
  <si>
    <t>Greta, Barbara</t>
  </si>
  <si>
    <t>Dotter till Patrik, gift med Lars Niclas Enequist, kbr.äg. vid Slite. Efter mannens död (1808) fortsatte hon (enligt Nyberg) med energi mannens rörelse, och hon skötte sina skeppare lika bra som sina pigor säger Säve.</t>
  </si>
  <si>
    <t>Margareta Catharina</t>
  </si>
  <si>
    <t>Dotter till Henrik, gift med Carl Niclas Fåhraeus. Såsom änka (från 1816) ägde hon bl.a lotter i ett flertal ugnar i Slitetrakten.</t>
  </si>
  <si>
    <t>Summering Kalkbruksägare Slite, Othem och Hejnum:</t>
  </si>
  <si>
    <t>Under 1600-talets senare del och 1700-talets förra del</t>
  </si>
  <si>
    <t>Kalkbruks- och egendomsägaren Paul Fries, Slite son till Mårten Fries.</t>
  </si>
  <si>
    <t>Under 1700-talets senare del och 1800-talet förra del.</t>
  </si>
  <si>
    <t>Margaretha Catharina Fåhraeus f. Sturzenbecker, Slite</t>
  </si>
  <si>
    <t>Niclas L:son Enequist, Slite</t>
  </si>
  <si>
    <t>Under 1800-talets senare hälft och början av 1900-talet.</t>
  </si>
  <si>
    <t>Köpmannen Patrik Georg Enequist, Slite</t>
  </si>
  <si>
    <t>Export av kalk</t>
  </si>
  <si>
    <t>År/läster</t>
  </si>
  <si>
    <t>St Olofsholm</t>
  </si>
  <si>
    <t>Visby</t>
  </si>
  <si>
    <t>Slite</t>
  </si>
  <si>
    <t>Kyllej</t>
  </si>
  <si>
    <t>Kappelshamn</t>
  </si>
  <si>
    <t>Hidevik</t>
  </si>
  <si>
    <t>Vallavik</t>
  </si>
  <si>
    <t>Lergrav</t>
  </si>
  <si>
    <t>Vägomevik</t>
  </si>
  <si>
    <t>Katthammarsvik</t>
  </si>
  <si>
    <t>Länna</t>
  </si>
  <si>
    <t>Fårösund</t>
  </si>
  <si>
    <t>Släckt kalk till största del samt ett mindre antal tunnor osläckt kalk.</t>
  </si>
  <si>
    <t>Osläckt kalk i storleksordningen som tidigare den släckta kalken. Redivisar dock enbart siffror för den släckta kalken.</t>
  </si>
  <si>
    <t>Årtal</t>
  </si>
  <si>
    <t>Släckt kalk (hl)</t>
  </si>
  <si>
    <t>osläckt kalk (hl)</t>
  </si>
  <si>
    <t>Beräkning vedåtgång enligt Buttlekalks uppgifter (m3)</t>
  </si>
  <si>
    <t>export av släckt kalk (ton)</t>
  </si>
  <si>
    <t>1 hektoliter släckt kalk = 60 kg</t>
  </si>
  <si>
    <t>dvs. 16 hl/ton släckt kalk = 1,6 l/ton släckt kalk</t>
  </si>
  <si>
    <t>1 kg släckt kalk = 0,017 hektoliter</t>
  </si>
  <si>
    <t>12 tunnor = 1 läst</t>
  </si>
  <si>
    <t>1 tunna = 1,1 hektoliter</t>
  </si>
  <si>
    <t>gäller 1849 och 1850</t>
  </si>
  <si>
    <t>1 läst = 13 måltunnor = 26 kalk eller halvtunnor (1 sådan tunna motsvarade ca. 0,55 hektoliter)</t>
  </si>
  <si>
    <t>gäller 1805 och framåt.</t>
  </si>
  <si>
    <t>Stor kalkugn vid St Olofsholm gav 68 läster bränd kalk á 12 tunnor per bränning.</t>
  </si>
  <si>
    <t>1665 kronans 21 st. drivna kalkugnar gav ca. 25-40 läster eller 16-25 m3 släckt kalk.</t>
  </si>
  <si>
    <t>1680-talets vedbrist</t>
  </si>
  <si>
    <t>1697 en ugn gav 40 - 60 läster släckt kalk med ett behov av ca. 18 - 24 kaster (á 3 1/4 aln i kubik) ved. Ungefär dubbelt så stor som för 1800-talets mitt.</t>
  </si>
  <si>
    <t>Brist på skog och ved vid 1800-talet mitt.</t>
  </si>
  <si>
    <t>Enligt Buttlekalks hemsida åtgår 40 m3 ved för att bränna 22 ton kalksten som blir ca. 11 ton släckt kalk.</t>
  </si>
  <si>
    <t>m3 ved från år 1647 - 1864 enbart för exportkalken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</si>
</sst>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8"/>
      <color indexed="8"/>
      <name val="Arial"/>
    </font>
    <font>
      <sz val="8"/>
      <color indexed="11"/>
      <name val="Arial"/>
    </font>
    <font>
      <b/>
      <sz val="8"/>
      <color indexed="8"/>
      <name val="Arial"/>
    </font>
    <font>
      <b/>
      <sz val="8"/>
      <color indexed="11"/>
      <name val="Arial"/>
    </font>
    <font>
      <i/>
      <sz val="8"/>
      <color indexed="8"/>
      <name val="Arial"/>
    </font>
  </fonts>
  <fills count="3">
    <fill>
      <patternFill patternType="none"/>
    </fill>
    <fill>
      <patternFill patternType="gray125"/>
    </fill>
    <fill>
      <patternFill patternType="solid">
        <fgColor indexed="9"/>
        <bgColor auto="1"/>
      </patternFill>
    </fill>
  </fills>
  <borders count="2">
    <border>
      <left/>
      <right/>
      <top/>
      <bottom/>
      <diagonal/>
    </border>
    <border>
      <left style="thin">
        <color indexed="10"/>
      </left>
      <right style="thin">
        <color indexed="10"/>
      </right>
      <top style="thin">
        <color indexed="10"/>
      </top>
      <bottom style="thin">
        <color indexed="10"/>
      </bottom>
      <diagonal/>
    </border>
  </borders>
  <cellStyleXfs count="1">
    <xf numFmtId="0" fontId="0" fillId="0" borderId="0" applyNumberFormat="0" applyFill="0" applyBorder="0" applyProtection="0"/>
  </cellStyleXfs>
  <cellXfs count="26">
    <xf numFmtId="0" fontId="0" fillId="0" borderId="0" xfId="0" applyFont="1" applyAlignment="1"/>
    <xf numFmtId="0" fontId="0" fillId="0" borderId="0" xfId="0" applyNumberFormat="1" applyFont="1" applyAlignment="1"/>
    <xf numFmtId="0" fontId="0" fillId="2" borderId="1" xfId="0" applyFont="1" applyFill="1" applyBorder="1" applyAlignment="1"/>
    <xf numFmtId="0" fontId="0" fillId="0" borderId="1" xfId="0" applyFont="1" applyBorder="1" applyAlignment="1"/>
    <xf numFmtId="0" fontId="0" fillId="2" borderId="1" xfId="0" applyFont="1" applyFill="1" applyBorder="1" applyAlignment="1">
      <alignment wrapText="1"/>
    </xf>
    <xf numFmtId="49" fontId="0" fillId="0" borderId="1" xfId="0" applyNumberFormat="1" applyFont="1" applyBorder="1" applyAlignment="1"/>
    <xf numFmtId="49" fontId="1" fillId="2" borderId="1" xfId="0" applyNumberFormat="1" applyFont="1" applyFill="1" applyBorder="1" applyAlignment="1">
      <alignment wrapText="1"/>
    </xf>
    <xf numFmtId="49" fontId="0" fillId="2" borderId="1" xfId="0" applyNumberFormat="1" applyFont="1" applyFill="1" applyBorder="1" applyAlignment="1">
      <alignment wrapText="1"/>
    </xf>
    <xf numFmtId="49" fontId="2" fillId="0" borderId="1" xfId="0" applyNumberFormat="1" applyFont="1" applyBorder="1" applyAlignment="1"/>
    <xf numFmtId="49" fontId="0" fillId="2" borderId="1" xfId="0" applyNumberFormat="1" applyFont="1" applyFill="1" applyBorder="1" applyAlignment="1"/>
    <xf numFmtId="0" fontId="0" fillId="0" borderId="1" xfId="0" applyNumberFormat="1" applyFont="1" applyBorder="1" applyAlignment="1"/>
    <xf numFmtId="1" fontId="0" fillId="0" borderId="1" xfId="0" applyNumberFormat="1" applyFont="1" applyBorder="1" applyAlignment="1"/>
    <xf numFmtId="49" fontId="3" fillId="0" borderId="1" xfId="0" applyNumberFormat="1" applyFont="1" applyBorder="1" applyAlignment="1"/>
    <xf numFmtId="0" fontId="0" fillId="2" borderId="1" xfId="0" applyNumberFormat="1" applyFont="1" applyFill="1" applyBorder="1" applyAlignment="1">
      <alignment wrapText="1"/>
    </xf>
    <xf numFmtId="2" fontId="0" fillId="0" borderId="1" xfId="0" applyNumberFormat="1" applyFont="1" applyBorder="1" applyAlignment="1"/>
    <xf numFmtId="49" fontId="0" fillId="2" borderId="1" xfId="0" applyNumberFormat="1" applyFont="1" applyFill="1" applyBorder="1" applyAlignment="1">
      <alignment horizontal="left" wrapText="1"/>
    </xf>
    <xf numFmtId="0" fontId="0" fillId="2" borderId="1" xfId="0" applyNumberFormat="1" applyFont="1" applyFill="1" applyBorder="1" applyAlignment="1">
      <alignment horizontal="left" wrapText="1"/>
    </xf>
    <xf numFmtId="0" fontId="0" fillId="0" borderId="0" xfId="0" applyNumberFormat="1" applyFont="1" applyAlignment="1"/>
    <xf numFmtId="49" fontId="1" fillId="0" borderId="1" xfId="0" applyNumberFormat="1" applyFont="1" applyBorder="1" applyAlignment="1">
      <alignment wrapText="1"/>
    </xf>
    <xf numFmtId="0" fontId="0" fillId="0" borderId="1" xfId="0" applyFont="1" applyBorder="1" applyAlignment="1">
      <alignment wrapText="1"/>
    </xf>
    <xf numFmtId="49" fontId="0" fillId="0" borderId="1" xfId="0" applyNumberFormat="1" applyFont="1" applyBorder="1" applyAlignment="1">
      <alignment wrapText="1"/>
    </xf>
    <xf numFmtId="0" fontId="1" fillId="0" borderId="1" xfId="0" applyNumberFormat="1" applyFont="1" applyBorder="1" applyAlignment="1"/>
    <xf numFmtId="49" fontId="4" fillId="0" borderId="1" xfId="0" applyNumberFormat="1" applyFont="1" applyBorder="1" applyAlignment="1"/>
    <xf numFmtId="0" fontId="4" fillId="0" borderId="1" xfId="0" applyNumberFormat="1" applyFont="1" applyBorder="1" applyAlignment="1"/>
    <xf numFmtId="0" fontId="0" fillId="0" borderId="0" xfId="0" applyNumberFormat="1" applyFont="1" applyAlignment="1"/>
    <xf numFmtId="1" fontId="0" fillId="2" borderId="1" xfId="0" applyNumberFormat="1" applyFont="1" applyFill="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rgbColor rgb="FF878787"/>
      <rgbColor rgb="FF887A6F"/>
      <rgbColor rgb="FFDB9A5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c:style val="2"/>
  <c:chart>
    <c:autoTitleDeleted val="1"/>
    <c:plotArea>
      <c:layout>
        <c:manualLayout>
          <c:layoutTarget val="inner"/>
          <c:xMode val="edge"/>
          <c:yMode val="edge"/>
          <c:x val="7.1169700000000002E-2"/>
          <c:y val="5.8189699999999997E-2"/>
          <c:w val="0.367064"/>
          <c:h val="0.83521299999999998"/>
        </c:manualLayout>
      </c:layout>
      <c:lineChart>
        <c:grouping val="standard"/>
        <c:varyColors val="0"/>
        <c:ser>
          <c:idx val="0"/>
          <c:order val="0"/>
          <c:tx>
            <c:strRef>
              <c:f>'Export av släckt kalk'!$E$13</c:f>
              <c:strCache>
                <c:ptCount val="1"/>
                <c:pt idx="0">
                  <c:v>export av släckt kalk (ton)</c:v>
                </c:pt>
              </c:strCache>
            </c:strRef>
          </c:tx>
          <c:spPr>
            <a:ln w="28575" cap="flat">
              <a:solidFill>
                <a:srgbClr val="887A70"/>
              </a:solidFill>
              <a:prstDash val="solid"/>
              <a:round/>
            </a:ln>
            <a:effectLst/>
          </c:spPr>
          <c:marker>
            <c:symbol val="none"/>
          </c:marker>
          <c:cat>
            <c:strRef>
              <c:f>'Export av släckt kalk'!$A$13:$A$62</c:f>
              <c:strCache>
                <c:ptCount val="50"/>
                <c:pt idx="0">
                  <c:v>Årtal</c:v>
                </c:pt>
                <c:pt idx="1">
                  <c:v>1647</c:v>
                </c:pt>
                <c:pt idx="2">
                  <c:v>1648</c:v>
                </c:pt>
                <c:pt idx="3">
                  <c:v>1661</c:v>
                </c:pt>
                <c:pt idx="4">
                  <c:v>1687</c:v>
                </c:pt>
                <c:pt idx="5">
                  <c:v>1691</c:v>
                </c:pt>
                <c:pt idx="6">
                  <c:v>1692</c:v>
                </c:pt>
                <c:pt idx="7">
                  <c:v>1694</c:v>
                </c:pt>
                <c:pt idx="8">
                  <c:v>1696</c:v>
                </c:pt>
                <c:pt idx="9">
                  <c:v>1698</c:v>
                </c:pt>
                <c:pt idx="10">
                  <c:v>1700</c:v>
                </c:pt>
                <c:pt idx="11">
                  <c:v>1701</c:v>
                </c:pt>
                <c:pt idx="12">
                  <c:v>1702</c:v>
                </c:pt>
                <c:pt idx="13">
                  <c:v>1703</c:v>
                </c:pt>
                <c:pt idx="14">
                  <c:v>1704</c:v>
                </c:pt>
                <c:pt idx="15">
                  <c:v>1705</c:v>
                </c:pt>
                <c:pt idx="16">
                  <c:v>1706</c:v>
                </c:pt>
                <c:pt idx="17">
                  <c:v>1707</c:v>
                </c:pt>
                <c:pt idx="18">
                  <c:v>1708</c:v>
                </c:pt>
                <c:pt idx="19">
                  <c:v>1709</c:v>
                </c:pt>
                <c:pt idx="20">
                  <c:v>1719</c:v>
                </c:pt>
                <c:pt idx="21">
                  <c:v>1720</c:v>
                </c:pt>
                <c:pt idx="22">
                  <c:v>1724</c:v>
                </c:pt>
                <c:pt idx="23">
                  <c:v>1725</c:v>
                </c:pt>
                <c:pt idx="24">
                  <c:v>1726</c:v>
                </c:pt>
                <c:pt idx="25">
                  <c:v>1735</c:v>
                </c:pt>
                <c:pt idx="26">
                  <c:v>1750</c:v>
                </c:pt>
                <c:pt idx="27">
                  <c:v>1775</c:v>
                </c:pt>
                <c:pt idx="28">
                  <c:v>1790</c:v>
                </c:pt>
                <c:pt idx="29">
                  <c:v>1791</c:v>
                </c:pt>
                <c:pt idx="30">
                  <c:v>1792</c:v>
                </c:pt>
                <c:pt idx="31">
                  <c:v>1794</c:v>
                </c:pt>
                <c:pt idx="32">
                  <c:v>1805</c:v>
                </c:pt>
                <c:pt idx="33">
                  <c:v>1822</c:v>
                </c:pt>
                <c:pt idx="34">
                  <c:v>1823</c:v>
                </c:pt>
                <c:pt idx="35">
                  <c:v>1824</c:v>
                </c:pt>
                <c:pt idx="36">
                  <c:v>1825</c:v>
                </c:pt>
                <c:pt idx="37">
                  <c:v>1826</c:v>
                </c:pt>
                <c:pt idx="38">
                  <c:v>1827</c:v>
                </c:pt>
                <c:pt idx="39">
                  <c:v>1831</c:v>
                </c:pt>
                <c:pt idx="40">
                  <c:v>1845</c:v>
                </c:pt>
                <c:pt idx="41">
                  <c:v>1846</c:v>
                </c:pt>
                <c:pt idx="42">
                  <c:v>1849</c:v>
                </c:pt>
                <c:pt idx="43">
                  <c:v>1850</c:v>
                </c:pt>
                <c:pt idx="44">
                  <c:v>1851</c:v>
                </c:pt>
                <c:pt idx="45">
                  <c:v>1852</c:v>
                </c:pt>
                <c:pt idx="46">
                  <c:v>1855</c:v>
                </c:pt>
                <c:pt idx="47">
                  <c:v>1861</c:v>
                </c:pt>
                <c:pt idx="48">
                  <c:v>1862</c:v>
                </c:pt>
                <c:pt idx="49">
                  <c:v>1863</c:v>
                </c:pt>
              </c:strCache>
            </c:strRef>
          </c:cat>
          <c:val>
            <c:numRef>
              <c:f>'Export av släckt kalk'!$E$14:$E$63</c:f>
              <c:numCache>
                <c:formatCode>0</c:formatCode>
                <c:ptCount val="50"/>
                <c:pt idx="0">
                  <c:v>69.05</c:v>
                </c:pt>
                <c:pt idx="1">
                  <c:v>43.3125</c:v>
                </c:pt>
                <c:pt idx="2">
                  <c:v>464.72500000000002</c:v>
                </c:pt>
                <c:pt idx="3">
                  <c:v>817.90625</c:v>
                </c:pt>
                <c:pt idx="4">
                  <c:v>586.90625</c:v>
                </c:pt>
                <c:pt idx="5">
                  <c:v>1050.8125</c:v>
                </c:pt>
                <c:pt idx="6">
                  <c:v>672.45624999999995</c:v>
                </c:pt>
                <c:pt idx="7">
                  <c:v>914.67499999999995</c:v>
                </c:pt>
                <c:pt idx="8">
                  <c:v>1001.7125</c:v>
                </c:pt>
                <c:pt idx="9">
                  <c:v>480.06875000000002</c:v>
                </c:pt>
                <c:pt idx="10">
                  <c:v>633.42499999999995</c:v>
                </c:pt>
                <c:pt idx="11">
                  <c:v>739.28125</c:v>
                </c:pt>
                <c:pt idx="12">
                  <c:v>667.01250000000005</c:v>
                </c:pt>
                <c:pt idx="13">
                  <c:v>537.32500000000005</c:v>
                </c:pt>
                <c:pt idx="14">
                  <c:v>567.35</c:v>
                </c:pt>
                <c:pt idx="15">
                  <c:v>596.72500000000002</c:v>
                </c:pt>
                <c:pt idx="16">
                  <c:v>472.15</c:v>
                </c:pt>
                <c:pt idx="17">
                  <c:v>487.98750000000001</c:v>
                </c:pt>
                <c:pt idx="18">
                  <c:v>442.06875000000002</c:v>
                </c:pt>
                <c:pt idx="19">
                  <c:v>465.55</c:v>
                </c:pt>
                <c:pt idx="20">
                  <c:v>588.88750000000005</c:v>
                </c:pt>
                <c:pt idx="21">
                  <c:v>578.48749999999995</c:v>
                </c:pt>
                <c:pt idx="22">
                  <c:v>713.625</c:v>
                </c:pt>
                <c:pt idx="23">
                  <c:v>735.13125000000002</c:v>
                </c:pt>
                <c:pt idx="24">
                  <c:v>776.24374999999998</c:v>
                </c:pt>
                <c:pt idx="25">
                  <c:v>372.9</c:v>
                </c:pt>
                <c:pt idx="26">
                  <c:v>161.94999999999999</c:v>
                </c:pt>
                <c:pt idx="27">
                  <c:v>1031.25</c:v>
                </c:pt>
                <c:pt idx="28">
                  <c:v>1031.25</c:v>
                </c:pt>
                <c:pt idx="29">
                  <c:v>1031.25</c:v>
                </c:pt>
                <c:pt idx="30">
                  <c:v>56.84375</c:v>
                </c:pt>
                <c:pt idx="31">
                  <c:v>10.28125</c:v>
                </c:pt>
                <c:pt idx="32">
                  <c:v>310.00625000000002</c:v>
                </c:pt>
                <c:pt idx="33">
                  <c:v>355.66874999999999</c:v>
                </c:pt>
                <c:pt idx="34">
                  <c:v>312.27499999999998</c:v>
                </c:pt>
                <c:pt idx="35">
                  <c:v>296.36874999999998</c:v>
                </c:pt>
                <c:pt idx="36">
                  <c:v>412.375</c:v>
                </c:pt>
                <c:pt idx="37">
                  <c:v>401.38125000000002</c:v>
                </c:pt>
                <c:pt idx="38">
                  <c:v>404.33125000000001</c:v>
                </c:pt>
                <c:pt idx="39">
                  <c:v>537.14374999999995</c:v>
                </c:pt>
                <c:pt idx="40">
                  <c:v>521.41250000000002</c:v>
                </c:pt>
                <c:pt idx="41">
                  <c:v>1258.20625</c:v>
                </c:pt>
                <c:pt idx="42">
                  <c:v>1199.7125000000001</c:v>
                </c:pt>
                <c:pt idx="43">
                  <c:v>684.56875000000002</c:v>
                </c:pt>
                <c:pt idx="44">
                  <c:v>582.56875000000002</c:v>
                </c:pt>
                <c:pt idx="45">
                  <c:v>0</c:v>
                </c:pt>
                <c:pt idx="46">
                  <c:v>2407.03125</c:v>
                </c:pt>
                <c:pt idx="47">
                  <c:v>2285.2874999999999</c:v>
                </c:pt>
                <c:pt idx="48">
                  <c:v>2347.15</c:v>
                </c:pt>
                <c:pt idx="49">
                  <c:v>1819.6624999999999</c:v>
                </c:pt>
              </c:numCache>
            </c:numRef>
          </c:val>
          <c:smooth val="0"/>
        </c:ser>
        <c:ser>
          <c:idx val="1"/>
          <c:order val="1"/>
          <c:tx>
            <c:strRef>
              <c:f>'Export av släckt kalk'!$D$13</c:f>
              <c:strCache>
                <c:ptCount val="1"/>
                <c:pt idx="0">
                  <c:v>Beräkning vedåtgång enligt Buttlekalks uppgifter (m3)</c:v>
                </c:pt>
              </c:strCache>
            </c:strRef>
          </c:tx>
          <c:spPr>
            <a:ln w="28575" cap="flat">
              <a:solidFill>
                <a:srgbClr val="DC9A5A"/>
              </a:solidFill>
              <a:prstDash val="solid"/>
              <a:round/>
            </a:ln>
            <a:effectLst/>
          </c:spPr>
          <c:marker>
            <c:symbol val="none"/>
          </c:marker>
          <c:cat>
            <c:strRef>
              <c:f>'Export av släckt kalk'!$A$13:$A$62</c:f>
              <c:strCache>
                <c:ptCount val="50"/>
                <c:pt idx="0">
                  <c:v>Årtal</c:v>
                </c:pt>
                <c:pt idx="1">
                  <c:v>1647</c:v>
                </c:pt>
                <c:pt idx="2">
                  <c:v>1648</c:v>
                </c:pt>
                <c:pt idx="3">
                  <c:v>1661</c:v>
                </c:pt>
                <c:pt idx="4">
                  <c:v>1687</c:v>
                </c:pt>
                <c:pt idx="5">
                  <c:v>1691</c:v>
                </c:pt>
                <c:pt idx="6">
                  <c:v>1692</c:v>
                </c:pt>
                <c:pt idx="7">
                  <c:v>1694</c:v>
                </c:pt>
                <c:pt idx="8">
                  <c:v>1696</c:v>
                </c:pt>
                <c:pt idx="9">
                  <c:v>1698</c:v>
                </c:pt>
                <c:pt idx="10">
                  <c:v>1700</c:v>
                </c:pt>
                <c:pt idx="11">
                  <c:v>1701</c:v>
                </c:pt>
                <c:pt idx="12">
                  <c:v>1702</c:v>
                </c:pt>
                <c:pt idx="13">
                  <c:v>1703</c:v>
                </c:pt>
                <c:pt idx="14">
                  <c:v>1704</c:v>
                </c:pt>
                <c:pt idx="15">
                  <c:v>1705</c:v>
                </c:pt>
                <c:pt idx="16">
                  <c:v>1706</c:v>
                </c:pt>
                <c:pt idx="17">
                  <c:v>1707</c:v>
                </c:pt>
                <c:pt idx="18">
                  <c:v>1708</c:v>
                </c:pt>
                <c:pt idx="19">
                  <c:v>1709</c:v>
                </c:pt>
                <c:pt idx="20">
                  <c:v>1719</c:v>
                </c:pt>
                <c:pt idx="21">
                  <c:v>1720</c:v>
                </c:pt>
                <c:pt idx="22">
                  <c:v>1724</c:v>
                </c:pt>
                <c:pt idx="23">
                  <c:v>1725</c:v>
                </c:pt>
                <c:pt idx="24">
                  <c:v>1726</c:v>
                </c:pt>
                <c:pt idx="25">
                  <c:v>1735</c:v>
                </c:pt>
                <c:pt idx="26">
                  <c:v>1750</c:v>
                </c:pt>
                <c:pt idx="27">
                  <c:v>1775</c:v>
                </c:pt>
                <c:pt idx="28">
                  <c:v>1790</c:v>
                </c:pt>
                <c:pt idx="29">
                  <c:v>1791</c:v>
                </c:pt>
                <c:pt idx="30">
                  <c:v>1792</c:v>
                </c:pt>
                <c:pt idx="31">
                  <c:v>1794</c:v>
                </c:pt>
                <c:pt idx="32">
                  <c:v>1805</c:v>
                </c:pt>
                <c:pt idx="33">
                  <c:v>1822</c:v>
                </c:pt>
                <c:pt idx="34">
                  <c:v>1823</c:v>
                </c:pt>
                <c:pt idx="35">
                  <c:v>1824</c:v>
                </c:pt>
                <c:pt idx="36">
                  <c:v>1825</c:v>
                </c:pt>
                <c:pt idx="37">
                  <c:v>1826</c:v>
                </c:pt>
                <c:pt idx="38">
                  <c:v>1827</c:v>
                </c:pt>
                <c:pt idx="39">
                  <c:v>1831</c:v>
                </c:pt>
                <c:pt idx="40">
                  <c:v>1845</c:v>
                </c:pt>
                <c:pt idx="41">
                  <c:v>1846</c:v>
                </c:pt>
                <c:pt idx="42">
                  <c:v>1849</c:v>
                </c:pt>
                <c:pt idx="43">
                  <c:v>1850</c:v>
                </c:pt>
                <c:pt idx="44">
                  <c:v>1851</c:v>
                </c:pt>
                <c:pt idx="45">
                  <c:v>1852</c:v>
                </c:pt>
                <c:pt idx="46">
                  <c:v>1855</c:v>
                </c:pt>
                <c:pt idx="47">
                  <c:v>1861</c:v>
                </c:pt>
                <c:pt idx="48">
                  <c:v>1862</c:v>
                </c:pt>
                <c:pt idx="49">
                  <c:v>1863</c:v>
                </c:pt>
              </c:strCache>
            </c:strRef>
          </c:cat>
          <c:val>
            <c:numRef>
              <c:f>'Export av släckt kalk'!$D$14:$D$62</c:f>
              <c:numCache>
                <c:formatCode>0</c:formatCode>
                <c:ptCount val="49"/>
                <c:pt idx="0">
                  <c:v>40.174545454545452</c:v>
                </c:pt>
                <c:pt idx="1">
                  <c:v>25.2</c:v>
                </c:pt>
                <c:pt idx="2">
                  <c:v>270.38545454545454</c:v>
                </c:pt>
                <c:pt idx="3">
                  <c:v>475.87272727272727</c:v>
                </c:pt>
                <c:pt idx="4">
                  <c:v>341.4727272727273</c:v>
                </c:pt>
                <c:pt idx="5">
                  <c:v>611.38181818181818</c:v>
                </c:pt>
                <c:pt idx="6">
                  <c:v>391.24727272727273</c:v>
                </c:pt>
                <c:pt idx="7">
                  <c:v>532.17454545454541</c:v>
                </c:pt>
                <c:pt idx="8">
                  <c:v>582.81454545454551</c:v>
                </c:pt>
                <c:pt idx="9">
                  <c:v>279.31272727272727</c:v>
                </c:pt>
                <c:pt idx="10">
                  <c:v>368.53818181818184</c:v>
                </c:pt>
                <c:pt idx="11">
                  <c:v>430.12727272727273</c:v>
                </c:pt>
                <c:pt idx="12">
                  <c:v>388.08</c:v>
                </c:pt>
                <c:pt idx="13">
                  <c:v>312.62545454545455</c:v>
                </c:pt>
                <c:pt idx="14">
                  <c:v>330.09454545454548</c:v>
                </c:pt>
                <c:pt idx="15">
                  <c:v>347.18545454545455</c:v>
                </c:pt>
                <c:pt idx="16">
                  <c:v>274.70545454545453</c:v>
                </c:pt>
                <c:pt idx="17">
                  <c:v>283.92</c:v>
                </c:pt>
                <c:pt idx="18">
                  <c:v>257.20363636363635</c:v>
                </c:pt>
                <c:pt idx="19">
                  <c:v>270.86545454545455</c:v>
                </c:pt>
                <c:pt idx="20">
                  <c:v>342.62545454545455</c:v>
                </c:pt>
                <c:pt idx="21">
                  <c:v>336.57454545454544</c:v>
                </c:pt>
                <c:pt idx="22">
                  <c:v>415.2</c:v>
                </c:pt>
                <c:pt idx="23">
                  <c:v>427.71272727272725</c:v>
                </c:pt>
                <c:pt idx="24">
                  <c:v>451.63272727272727</c:v>
                </c:pt>
                <c:pt idx="25">
                  <c:v>216.96</c:v>
                </c:pt>
                <c:pt idx="26">
                  <c:v>94.225454545454539</c:v>
                </c:pt>
                <c:pt idx="27">
                  <c:v>600</c:v>
                </c:pt>
                <c:pt idx="28">
                  <c:v>600</c:v>
                </c:pt>
                <c:pt idx="29">
                  <c:v>600</c:v>
                </c:pt>
                <c:pt idx="30">
                  <c:v>33.072727272727271</c:v>
                </c:pt>
                <c:pt idx="31">
                  <c:v>5.9818181818181815</c:v>
                </c:pt>
                <c:pt idx="32">
                  <c:v>180.36727272727273</c:v>
                </c:pt>
                <c:pt idx="33">
                  <c:v>206.93454545454546</c:v>
                </c:pt>
                <c:pt idx="34">
                  <c:v>181.68727272727273</c:v>
                </c:pt>
                <c:pt idx="35">
                  <c:v>172.43272727272728</c:v>
                </c:pt>
                <c:pt idx="36">
                  <c:v>239.92727272727274</c:v>
                </c:pt>
                <c:pt idx="37">
                  <c:v>233.53090909090909</c:v>
                </c:pt>
                <c:pt idx="38">
                  <c:v>235.24727272727273</c:v>
                </c:pt>
                <c:pt idx="39">
                  <c:v>312.52</c:v>
                </c:pt>
                <c:pt idx="40">
                  <c:v>303.36727272727273</c:v>
                </c:pt>
                <c:pt idx="41">
                  <c:v>732.04727272727268</c:v>
                </c:pt>
                <c:pt idx="42">
                  <c:v>698.01454545454544</c:v>
                </c:pt>
                <c:pt idx="43">
                  <c:v>398.29454545454547</c:v>
                </c:pt>
                <c:pt idx="44">
                  <c:v>338.9490909090909</c:v>
                </c:pt>
                <c:pt idx="45">
                  <c:v>0</c:v>
                </c:pt>
                <c:pt idx="46">
                  <c:v>1400.4545454545455</c:v>
                </c:pt>
                <c:pt idx="47">
                  <c:v>1329.6218181818181</c:v>
                </c:pt>
                <c:pt idx="48">
                  <c:v>1365.6145454545454</c:v>
                </c:pt>
              </c:numCache>
            </c:numRef>
          </c:val>
          <c:smooth val="0"/>
        </c:ser>
        <c:dLbls>
          <c:showLegendKey val="0"/>
          <c:showVal val="0"/>
          <c:showCatName val="0"/>
          <c:showSerName val="0"/>
          <c:showPercent val="0"/>
          <c:showBubbleSize val="0"/>
        </c:dLbls>
        <c:marker val="1"/>
        <c:smooth val="0"/>
        <c:axId val="117799936"/>
        <c:axId val="117580928"/>
      </c:lineChart>
      <c:catAx>
        <c:axId val="117799936"/>
        <c:scaling>
          <c:orientation val="minMax"/>
        </c:scaling>
        <c:delete val="0"/>
        <c:axPos val="b"/>
        <c:numFmt formatCode="General" sourceLinked="1"/>
        <c:majorTickMark val="out"/>
        <c:minorTickMark val="none"/>
        <c:tickLblPos val="low"/>
        <c:spPr>
          <a:ln w="12700" cap="flat">
            <a:solidFill>
              <a:srgbClr val="888888"/>
            </a:solidFill>
            <a:prstDash val="solid"/>
            <a:round/>
          </a:ln>
        </c:spPr>
        <c:txPr>
          <a:bodyPr rot="0"/>
          <a:lstStyle/>
          <a:p>
            <a:pPr>
              <a:defRPr sz="1000" b="0" i="0" u="none" strike="noStrike">
                <a:solidFill>
                  <a:srgbClr val="000000"/>
                </a:solidFill>
                <a:latin typeface="Arial"/>
              </a:defRPr>
            </a:pPr>
            <a:endParaRPr lang="sv-SE"/>
          </a:p>
        </c:txPr>
        <c:crossAx val="117580928"/>
        <c:crosses val="autoZero"/>
        <c:auto val="1"/>
        <c:lblAlgn val="ctr"/>
        <c:lblOffset val="100"/>
        <c:noMultiLvlLbl val="1"/>
      </c:catAx>
      <c:valAx>
        <c:axId val="117580928"/>
        <c:scaling>
          <c:orientation val="minMax"/>
        </c:scaling>
        <c:delete val="0"/>
        <c:axPos val="l"/>
        <c:majorGridlines>
          <c:spPr>
            <a:ln w="12700" cap="flat">
              <a:solidFill>
                <a:srgbClr val="888888"/>
              </a:solidFill>
              <a:prstDash val="solid"/>
              <a:round/>
            </a:ln>
          </c:spPr>
        </c:majorGridlines>
        <c:numFmt formatCode="0" sourceLinked="1"/>
        <c:majorTickMark val="out"/>
        <c:minorTickMark val="none"/>
        <c:tickLblPos val="nextTo"/>
        <c:spPr>
          <a:ln w="12700" cap="flat">
            <a:solidFill>
              <a:srgbClr val="888888"/>
            </a:solidFill>
            <a:prstDash val="solid"/>
            <a:round/>
          </a:ln>
        </c:spPr>
        <c:txPr>
          <a:bodyPr rot="0"/>
          <a:lstStyle/>
          <a:p>
            <a:pPr>
              <a:defRPr sz="1000" b="0" i="0" u="none" strike="noStrike">
                <a:solidFill>
                  <a:srgbClr val="000000"/>
                </a:solidFill>
                <a:latin typeface="Arial"/>
              </a:defRPr>
            </a:pPr>
            <a:endParaRPr lang="sv-SE"/>
          </a:p>
        </c:txPr>
        <c:crossAx val="117799936"/>
        <c:crosses val="autoZero"/>
        <c:crossBetween val="between"/>
        <c:majorUnit val="750"/>
        <c:minorUnit val="375"/>
      </c:valAx>
      <c:spPr>
        <a:solidFill>
          <a:srgbClr val="FFFFFF"/>
        </a:solidFill>
        <a:ln w="12700" cap="flat">
          <a:noFill/>
          <a:miter lim="400000"/>
        </a:ln>
        <a:effectLst/>
      </c:spPr>
    </c:plotArea>
    <c:legend>
      <c:legendPos val="r"/>
      <c:layout>
        <c:manualLayout>
          <c:xMode val="edge"/>
          <c:yMode val="edge"/>
          <c:x val="0.48794700000000002"/>
          <c:y val="0.39028000000000002"/>
          <c:w val="0.51205299999999998"/>
          <c:h val="0.141379"/>
        </c:manualLayout>
      </c:layout>
      <c:overlay val="1"/>
      <c:spPr>
        <a:noFill/>
        <a:ln w="12700" cap="flat">
          <a:noFill/>
          <a:miter lim="400000"/>
        </a:ln>
        <a:effectLst/>
      </c:spPr>
      <c:txPr>
        <a:bodyPr rot="0"/>
        <a:lstStyle/>
        <a:p>
          <a:pPr>
            <a:defRPr sz="1000" b="0" i="0" u="none" strike="noStrike">
              <a:solidFill>
                <a:srgbClr val="000000"/>
              </a:solidFill>
              <a:latin typeface="Arial"/>
            </a:defRPr>
          </a:pPr>
          <a:endParaRPr lang="sv-SE"/>
        </a:p>
      </c:txPr>
    </c:legend>
    <c:plotVisOnly val="1"/>
    <c:dispBlanksAs val="gap"/>
    <c:showDLblsOverMax val="1"/>
  </c:chart>
  <c:spPr>
    <a:solidFill>
      <a:srgbClr val="FFFFFF"/>
    </a:solidFill>
    <a:ln w="12700" cap="flat">
      <a:solidFill>
        <a:srgbClr val="888888"/>
      </a:solidFill>
      <a:prstDash val="solid"/>
      <a:round/>
    </a:ln>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255967</xdr:colOff>
      <xdr:row>32</xdr:row>
      <xdr:rowOff>111865</xdr:rowOff>
    </xdr:from>
    <xdr:to>
      <xdr:col>21</xdr:col>
      <xdr:colOff>326125</xdr:colOff>
      <xdr:row>49</xdr:row>
      <xdr:rowOff>12356</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HeidelbergCement">
  <a:themeElements>
    <a:clrScheme name="HeidelbergCement">
      <a:dk1>
        <a:srgbClr val="000000"/>
      </a:dk1>
      <a:lt1>
        <a:srgbClr val="FFFFFF"/>
      </a:lt1>
      <a:dk2>
        <a:srgbClr val="A7A7A7"/>
      </a:dk2>
      <a:lt2>
        <a:srgbClr val="535353"/>
      </a:lt2>
      <a:accent1>
        <a:srgbClr val="DE9E5F"/>
      </a:accent1>
      <a:accent2>
        <a:srgbClr val="8B7D73"/>
      </a:accent2>
      <a:accent3>
        <a:srgbClr val="BC645B"/>
      </a:accent3>
      <a:accent4>
        <a:srgbClr val="84AEC4"/>
      </a:accent4>
      <a:accent5>
        <a:srgbClr val="83A493"/>
      </a:accent5>
      <a:accent6>
        <a:srgbClr val="6F6F6E"/>
      </a:accent6>
      <a:hlink>
        <a:srgbClr val="0000FF"/>
      </a:hlink>
      <a:folHlink>
        <a:srgbClr val="FF00FF"/>
      </a:folHlink>
    </a:clrScheme>
    <a:fontScheme name="HeidelbergCement">
      <a:majorFont>
        <a:latin typeface="Helvetica"/>
        <a:ea typeface="Helvetica"/>
        <a:cs typeface="Helvetica"/>
      </a:majorFont>
      <a:minorFont>
        <a:latin typeface="Helvetica"/>
        <a:ea typeface="Helvetica"/>
        <a:cs typeface="Helvetica"/>
      </a:minorFont>
    </a:fontScheme>
    <a:fmtScheme name="HeidelbergCement">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showGridLines="0" view="pageBreakPreview" zoomScale="60" zoomScaleNormal="100" workbookViewId="0"/>
  </sheetViews>
  <sheetFormatPr defaultColWidth="9.1640625" defaultRowHeight="11.25" customHeight="1" x14ac:dyDescent="0.2"/>
  <cols>
    <col min="1" max="1" width="9.1640625" style="1" customWidth="1"/>
    <col min="2" max="2" width="26.1640625" style="1" customWidth="1"/>
    <col min="3" max="3" width="10" style="1" customWidth="1"/>
    <col min="4" max="5" width="9.1640625" style="1" customWidth="1"/>
    <col min="6" max="6" width="16.1640625" style="1" customWidth="1"/>
    <col min="7" max="7" width="19.6640625" style="1" customWidth="1"/>
    <col min="8" max="8" width="16" style="1" customWidth="1"/>
    <col min="9" max="9" width="17.5" style="1" customWidth="1"/>
    <col min="10" max="10" width="44.6640625" style="1" customWidth="1"/>
    <col min="11" max="256" width="9.1640625" style="1" customWidth="1"/>
  </cols>
  <sheetData>
    <row r="1" spans="1:10" ht="11.65" customHeight="1" x14ac:dyDescent="0.2">
      <c r="A1" s="2"/>
      <c r="B1" s="3"/>
      <c r="C1" s="3"/>
      <c r="D1" s="3"/>
      <c r="E1" s="3"/>
      <c r="F1" s="3"/>
      <c r="G1" s="3"/>
      <c r="H1" s="3"/>
      <c r="I1" s="3"/>
      <c r="J1" s="4"/>
    </row>
    <row r="2" spans="1:10" ht="11.65" customHeight="1" x14ac:dyDescent="0.2">
      <c r="A2" s="2"/>
      <c r="B2" s="3"/>
      <c r="C2" s="3"/>
      <c r="D2" s="3"/>
      <c r="E2" s="3"/>
      <c r="F2" s="3"/>
      <c r="G2" s="3"/>
      <c r="H2" s="3"/>
      <c r="I2" s="3"/>
      <c r="J2" s="4"/>
    </row>
    <row r="3" spans="1:10" ht="11.65" customHeight="1" x14ac:dyDescent="0.2">
      <c r="A3" s="2"/>
      <c r="B3" s="3"/>
      <c r="C3" s="3"/>
      <c r="D3" s="3"/>
      <c r="E3" s="3"/>
      <c r="F3" s="3"/>
      <c r="G3" s="3"/>
      <c r="H3" s="3"/>
      <c r="I3" s="3"/>
      <c r="J3" s="4"/>
    </row>
    <row r="4" spans="1:10" ht="33.75" customHeight="1" x14ac:dyDescent="0.2">
      <c r="A4" s="2"/>
      <c r="B4" s="5" t="s">
        <v>0</v>
      </c>
      <c r="C4" s="3"/>
      <c r="D4" s="3"/>
      <c r="E4" s="3"/>
      <c r="F4" s="3"/>
      <c r="G4" s="3"/>
      <c r="H4" s="3"/>
      <c r="I4" s="6" t="s">
        <v>1</v>
      </c>
      <c r="J4" s="4"/>
    </row>
    <row r="5" spans="1:10" ht="33.75" customHeight="1" x14ac:dyDescent="0.2">
      <c r="A5" s="2"/>
      <c r="B5" s="5" t="s">
        <v>2</v>
      </c>
      <c r="C5" s="5" t="s">
        <v>3</v>
      </c>
      <c r="D5" s="5" t="s">
        <v>4</v>
      </c>
      <c r="E5" s="5" t="s">
        <v>5</v>
      </c>
      <c r="F5" s="5" t="s">
        <v>6</v>
      </c>
      <c r="G5" s="5" t="s">
        <v>7</v>
      </c>
      <c r="H5" s="7" t="s">
        <v>8</v>
      </c>
      <c r="I5" s="7" t="s">
        <v>9</v>
      </c>
      <c r="J5" s="7" t="s">
        <v>10</v>
      </c>
    </row>
    <row r="6" spans="1:10" ht="11.65" customHeight="1" x14ac:dyDescent="0.2">
      <c r="A6" s="2"/>
      <c r="B6" s="8" t="s">
        <v>11</v>
      </c>
      <c r="C6" s="3"/>
      <c r="D6" s="5" t="s">
        <v>12</v>
      </c>
      <c r="E6" s="5" t="s">
        <v>12</v>
      </c>
      <c r="F6" s="5" t="s">
        <v>13</v>
      </c>
      <c r="G6" s="5" t="s">
        <v>14</v>
      </c>
      <c r="H6" s="3"/>
      <c r="I6" s="3"/>
      <c r="J6" s="4"/>
    </row>
    <row r="7" spans="1:10" ht="11.65" customHeight="1" x14ac:dyDescent="0.2">
      <c r="A7" s="9" t="s">
        <v>15</v>
      </c>
      <c r="B7" s="5" t="s">
        <v>16</v>
      </c>
      <c r="C7" s="5" t="s">
        <v>17</v>
      </c>
      <c r="D7" s="3"/>
      <c r="E7" s="3"/>
      <c r="F7" s="10">
        <v>70</v>
      </c>
      <c r="G7" s="11">
        <f>(90/70)*I7</f>
        <v>201.06382978723406</v>
      </c>
      <c r="H7" s="3"/>
      <c r="I7" s="11">
        <f>H30*(F7*3)</f>
        <v>156.38297872340425</v>
      </c>
      <c r="J7" s="7" t="s">
        <v>18</v>
      </c>
    </row>
    <row r="8" spans="1:10" ht="11.65" customHeight="1" x14ac:dyDescent="0.2">
      <c r="A8" s="9" t="s">
        <v>19</v>
      </c>
      <c r="B8" s="5" t="s">
        <v>20</v>
      </c>
      <c r="C8" s="5" t="s">
        <v>21</v>
      </c>
      <c r="D8" s="3"/>
      <c r="E8" s="3"/>
      <c r="F8" s="3"/>
      <c r="G8" s="11"/>
      <c r="H8" s="3"/>
      <c r="I8" s="11"/>
      <c r="J8" s="7" t="s">
        <v>22</v>
      </c>
    </row>
    <row r="9" spans="1:10" ht="11.65" customHeight="1" x14ac:dyDescent="0.2">
      <c r="A9" s="9" t="s">
        <v>23</v>
      </c>
      <c r="B9" s="5" t="s">
        <v>24</v>
      </c>
      <c r="C9" s="5" t="s">
        <v>17</v>
      </c>
      <c r="D9" s="3"/>
      <c r="E9" s="3"/>
      <c r="F9" s="10">
        <v>60</v>
      </c>
      <c r="G9" s="11">
        <f>(90/70)*I9</f>
        <v>172.34042553191492</v>
      </c>
      <c r="H9" s="3"/>
      <c r="I9" s="11">
        <f>H30*(F9*3)</f>
        <v>134.04255319148936</v>
      </c>
      <c r="J9" s="7" t="s">
        <v>25</v>
      </c>
    </row>
    <row r="10" spans="1:10" ht="11.65" customHeight="1" x14ac:dyDescent="0.2">
      <c r="A10" s="9" t="s">
        <v>26</v>
      </c>
      <c r="B10" s="5" t="s">
        <v>27</v>
      </c>
      <c r="C10" s="3"/>
      <c r="D10" s="3"/>
      <c r="E10" s="3"/>
      <c r="F10" s="3"/>
      <c r="G10" s="11"/>
      <c r="H10" s="3"/>
      <c r="I10" s="11"/>
      <c r="J10" s="7" t="s">
        <v>28</v>
      </c>
    </row>
    <row r="11" spans="1:10" ht="11.65" customHeight="1" x14ac:dyDescent="0.2">
      <c r="A11" s="9" t="s">
        <v>29</v>
      </c>
      <c r="B11" s="5" t="s">
        <v>30</v>
      </c>
      <c r="C11" s="5" t="s">
        <v>21</v>
      </c>
      <c r="D11" s="10">
        <v>5</v>
      </c>
      <c r="E11" s="10">
        <v>5</v>
      </c>
      <c r="F11" s="10">
        <v>67</v>
      </c>
      <c r="G11" s="11">
        <f>(90/70)*I11</f>
        <v>192.44680851063831</v>
      </c>
      <c r="H11" s="3"/>
      <c r="I11" s="11">
        <f>H30*(F11*3)</f>
        <v>149.68085106382978</v>
      </c>
      <c r="J11" s="7" t="s">
        <v>31</v>
      </c>
    </row>
    <row r="12" spans="1:10" ht="11.65" customHeight="1" x14ac:dyDescent="0.2">
      <c r="A12" s="9" t="s">
        <v>32</v>
      </c>
      <c r="B12" s="5" t="s">
        <v>27</v>
      </c>
      <c r="C12" s="3"/>
      <c r="D12" s="3"/>
      <c r="E12" s="3"/>
      <c r="F12" s="10">
        <v>70</v>
      </c>
      <c r="G12" s="11">
        <f>(90/70)*I12</f>
        <v>201.06382978723406</v>
      </c>
      <c r="H12" s="3"/>
      <c r="I12" s="11">
        <f>H30*(F12*3)</f>
        <v>156.38297872340425</v>
      </c>
      <c r="J12" s="7" t="s">
        <v>33</v>
      </c>
    </row>
    <row r="13" spans="1:10" ht="11.65" customHeight="1" x14ac:dyDescent="0.2">
      <c r="A13" s="9" t="s">
        <v>34</v>
      </c>
      <c r="B13" s="5" t="s">
        <v>35</v>
      </c>
      <c r="C13" s="5" t="s">
        <v>36</v>
      </c>
      <c r="D13" s="10">
        <v>5</v>
      </c>
      <c r="E13" s="10">
        <v>5.7</v>
      </c>
      <c r="F13" s="10">
        <v>78</v>
      </c>
      <c r="G13" s="11">
        <f>(90/70)*I13</f>
        <v>224.04255319148936</v>
      </c>
      <c r="H13" s="3"/>
      <c r="I13" s="11">
        <f>H30*(F13*3)</f>
        <v>174.25531914893617</v>
      </c>
      <c r="J13" s="7" t="s">
        <v>37</v>
      </c>
    </row>
    <row r="14" spans="1:10" ht="11.65" customHeight="1" x14ac:dyDescent="0.2">
      <c r="A14" s="9" t="s">
        <v>38</v>
      </c>
      <c r="B14" s="5" t="s">
        <v>39</v>
      </c>
      <c r="C14" s="5" t="s">
        <v>40</v>
      </c>
      <c r="D14" s="10">
        <v>6</v>
      </c>
      <c r="E14" s="10">
        <v>3.2</v>
      </c>
      <c r="F14" s="10">
        <v>48</v>
      </c>
      <c r="G14" s="11">
        <f>(90/70)*I14</f>
        <v>137.87234042553192</v>
      </c>
      <c r="H14" s="3"/>
      <c r="I14" s="11">
        <f>H30*(F14*3)</f>
        <v>107.23404255319149</v>
      </c>
      <c r="J14" s="7" t="s">
        <v>41</v>
      </c>
    </row>
    <row r="15" spans="1:10" ht="11.65" customHeight="1" x14ac:dyDescent="0.2">
      <c r="A15" s="9" t="s">
        <v>42</v>
      </c>
      <c r="B15" s="5" t="s">
        <v>43</v>
      </c>
      <c r="C15" s="5" t="s">
        <v>40</v>
      </c>
      <c r="D15" s="3"/>
      <c r="E15" s="3"/>
      <c r="F15" s="3"/>
      <c r="G15" s="11"/>
      <c r="H15" s="3"/>
      <c r="I15" s="11"/>
      <c r="J15" s="7" t="s">
        <v>44</v>
      </c>
    </row>
    <row r="16" spans="1:10" ht="11.65" customHeight="1" x14ac:dyDescent="0.2">
      <c r="A16" s="9" t="s">
        <v>45</v>
      </c>
      <c r="B16" s="5" t="s">
        <v>46</v>
      </c>
      <c r="C16" s="5" t="s">
        <v>17</v>
      </c>
      <c r="D16" s="3"/>
      <c r="E16" s="3"/>
      <c r="F16" s="3"/>
      <c r="G16" s="11"/>
      <c r="H16" s="3"/>
      <c r="I16" s="11"/>
      <c r="J16" s="7" t="s">
        <v>47</v>
      </c>
    </row>
    <row r="17" spans="1:10" ht="45" customHeight="1" x14ac:dyDescent="0.2">
      <c r="A17" s="9" t="s">
        <v>48</v>
      </c>
      <c r="B17" s="5" t="s">
        <v>49</v>
      </c>
      <c r="C17" s="5" t="s">
        <v>40</v>
      </c>
      <c r="D17" s="3"/>
      <c r="E17" s="10">
        <v>5.5</v>
      </c>
      <c r="F17" s="3"/>
      <c r="G17" s="11"/>
      <c r="H17" s="3"/>
      <c r="I17" s="11"/>
      <c r="J17" s="7" t="s">
        <v>50</v>
      </c>
    </row>
    <row r="18" spans="1:10" ht="22.5" customHeight="1" x14ac:dyDescent="0.2">
      <c r="A18" s="9" t="s">
        <v>51</v>
      </c>
      <c r="B18" s="5" t="s">
        <v>52</v>
      </c>
      <c r="C18" s="5" t="s">
        <v>17</v>
      </c>
      <c r="D18" s="10">
        <v>5</v>
      </c>
      <c r="E18" s="3"/>
      <c r="F18" s="3"/>
      <c r="G18" s="11"/>
      <c r="H18" s="3"/>
      <c r="I18" s="11"/>
      <c r="J18" s="7" t="s">
        <v>53</v>
      </c>
    </row>
    <row r="19" spans="1:10" ht="11.65" customHeight="1" x14ac:dyDescent="0.2">
      <c r="A19" s="9" t="s">
        <v>54</v>
      </c>
      <c r="B19" s="5" t="s">
        <v>55</v>
      </c>
      <c r="C19" s="3"/>
      <c r="D19" s="3"/>
      <c r="E19" s="3"/>
      <c r="F19" s="3"/>
      <c r="G19" s="11"/>
      <c r="H19" s="3"/>
      <c r="I19" s="11"/>
      <c r="J19" s="7" t="s">
        <v>56</v>
      </c>
    </row>
    <row r="20" spans="1:10" ht="11.65" customHeight="1" x14ac:dyDescent="0.2">
      <c r="A20" s="9" t="s">
        <v>57</v>
      </c>
      <c r="B20" s="5" t="s">
        <v>58</v>
      </c>
      <c r="C20" s="5" t="s">
        <v>40</v>
      </c>
      <c r="D20" s="10">
        <v>2.5</v>
      </c>
      <c r="E20" s="10">
        <v>2.5</v>
      </c>
      <c r="F20" s="3"/>
      <c r="G20" s="11"/>
      <c r="H20" s="3"/>
      <c r="I20" s="11"/>
      <c r="J20" s="7" t="s">
        <v>59</v>
      </c>
    </row>
    <row r="21" spans="1:10" ht="11.65" customHeight="1" x14ac:dyDescent="0.2">
      <c r="A21" s="9" t="s">
        <v>60</v>
      </c>
      <c r="B21" s="5" t="s">
        <v>61</v>
      </c>
      <c r="C21" s="5" t="s">
        <v>21</v>
      </c>
      <c r="D21" s="10">
        <v>2.5</v>
      </c>
      <c r="E21" s="10">
        <v>3.5</v>
      </c>
      <c r="F21" s="10">
        <v>32</v>
      </c>
      <c r="G21" s="11">
        <f>(90/70)*I21</f>
        <v>91.914893617021278</v>
      </c>
      <c r="H21" s="3"/>
      <c r="I21" s="11">
        <f>H30*(F21*3)</f>
        <v>71.489361702127653</v>
      </c>
      <c r="J21" s="7" t="s">
        <v>62</v>
      </c>
    </row>
    <row r="22" spans="1:10" ht="11.65" customHeight="1" x14ac:dyDescent="0.2">
      <c r="A22" s="9" t="s">
        <v>63</v>
      </c>
      <c r="B22" s="5" t="s">
        <v>64</v>
      </c>
      <c r="C22" s="5" t="s">
        <v>36</v>
      </c>
      <c r="D22" s="10">
        <v>3</v>
      </c>
      <c r="E22" s="10">
        <v>3.5</v>
      </c>
      <c r="F22" s="10">
        <v>32</v>
      </c>
      <c r="G22" s="11">
        <f>(90/70)*I22</f>
        <v>91.914893617021278</v>
      </c>
      <c r="H22" s="3"/>
      <c r="I22" s="11">
        <f>H30*(F22*3)</f>
        <v>71.489361702127653</v>
      </c>
      <c r="J22" s="4"/>
    </row>
    <row r="23" spans="1:10" ht="11.65" customHeight="1" x14ac:dyDescent="0.2">
      <c r="A23" s="9" t="s">
        <v>65</v>
      </c>
      <c r="B23" s="5" t="s">
        <v>66</v>
      </c>
      <c r="C23" s="5" t="s">
        <v>21</v>
      </c>
      <c r="D23" s="10">
        <v>4</v>
      </c>
      <c r="E23" s="10">
        <v>4</v>
      </c>
      <c r="F23" s="10">
        <v>60</v>
      </c>
      <c r="G23" s="11">
        <f>(90/70)*I23</f>
        <v>172.34042553191492</v>
      </c>
      <c r="H23" s="3"/>
      <c r="I23" s="11">
        <f>H30*(F23*3)</f>
        <v>134.04255319148936</v>
      </c>
      <c r="J23" s="4"/>
    </row>
    <row r="24" spans="1:10" ht="11.65" customHeight="1" x14ac:dyDescent="0.2">
      <c r="A24" s="9" t="s">
        <v>67</v>
      </c>
      <c r="B24" s="5" t="s">
        <v>68</v>
      </c>
      <c r="C24" s="5" t="s">
        <v>36</v>
      </c>
      <c r="D24" s="10">
        <v>3.5</v>
      </c>
      <c r="E24" s="10">
        <v>5</v>
      </c>
      <c r="F24" s="10">
        <v>95</v>
      </c>
      <c r="G24" s="11">
        <f>(90/70)*I24</f>
        <v>272.87234042553189</v>
      </c>
      <c r="H24" s="3"/>
      <c r="I24" s="11">
        <f>H30*(F24*3)</f>
        <v>212.23404255319147</v>
      </c>
      <c r="J24" s="4"/>
    </row>
    <row r="25" spans="1:10" ht="11.65" customHeight="1" x14ac:dyDescent="0.2">
      <c r="A25" s="9" t="s">
        <v>69</v>
      </c>
      <c r="B25" s="5" t="s">
        <v>70</v>
      </c>
      <c r="C25" s="5" t="s">
        <v>36</v>
      </c>
      <c r="D25" s="10">
        <v>6</v>
      </c>
      <c r="E25" s="10">
        <v>5</v>
      </c>
      <c r="F25" s="10">
        <v>105</v>
      </c>
      <c r="G25" s="11">
        <f>(90/70)*I25</f>
        <v>301.59574468085106</v>
      </c>
      <c r="H25" s="3"/>
      <c r="I25" s="11">
        <f>H30*(F25*3)</f>
        <v>234.57446808510636</v>
      </c>
      <c r="J25" s="7" t="s">
        <v>71</v>
      </c>
    </row>
    <row r="26" spans="1:10" ht="11.65" customHeight="1" x14ac:dyDescent="0.2">
      <c r="A26" s="2"/>
      <c r="B26" s="3"/>
      <c r="C26" s="3"/>
      <c r="D26" s="3"/>
      <c r="E26" s="3"/>
      <c r="F26" s="3"/>
      <c r="G26" s="11"/>
      <c r="H26" s="3"/>
      <c r="I26" s="11"/>
      <c r="J26" s="4"/>
    </row>
    <row r="27" spans="1:10" ht="11.65" customHeight="1" x14ac:dyDescent="0.2">
      <c r="A27" s="2"/>
      <c r="B27" s="5" t="s">
        <v>72</v>
      </c>
      <c r="C27" s="3"/>
      <c r="D27" s="3"/>
      <c r="E27" s="3"/>
      <c r="F27" s="3"/>
      <c r="G27" s="11"/>
      <c r="H27" s="3"/>
      <c r="I27" s="11"/>
      <c r="J27" s="4"/>
    </row>
    <row r="28" spans="1:10" ht="11.65" customHeight="1" x14ac:dyDescent="0.2">
      <c r="A28" s="9" t="s">
        <v>73</v>
      </c>
      <c r="B28" s="3"/>
      <c r="C28" s="3"/>
      <c r="D28" s="3"/>
      <c r="E28" s="3"/>
      <c r="F28" s="3"/>
      <c r="G28" s="11"/>
      <c r="H28" s="3"/>
      <c r="I28" s="11"/>
      <c r="J28" s="4"/>
    </row>
    <row r="29" spans="1:10" ht="11.65" customHeight="1" x14ac:dyDescent="0.2">
      <c r="A29" s="9"/>
      <c r="B29" s="12" t="s">
        <v>74</v>
      </c>
      <c r="C29" s="3"/>
      <c r="D29" s="3"/>
      <c r="E29" s="3"/>
      <c r="F29" s="3"/>
      <c r="G29" s="11"/>
      <c r="H29" s="3"/>
      <c r="I29" s="11"/>
      <c r="J29" s="13"/>
    </row>
    <row r="30" spans="1:10" ht="33.75" customHeight="1" x14ac:dyDescent="0.2">
      <c r="A30" s="9" t="s">
        <v>75</v>
      </c>
      <c r="B30" s="5" t="s">
        <v>76</v>
      </c>
      <c r="C30" s="5" t="s">
        <v>36</v>
      </c>
      <c r="D30" s="10">
        <v>5.5</v>
      </c>
      <c r="E30" s="10">
        <v>3</v>
      </c>
      <c r="F30" s="10">
        <v>40</v>
      </c>
      <c r="G30" s="11">
        <f>(90/70)*I30</f>
        <v>114.8936170212766</v>
      </c>
      <c r="H30" s="14">
        <f>70/94</f>
        <v>0.74468085106382975</v>
      </c>
      <c r="I30" s="11">
        <f>H30*(F30*3)</f>
        <v>89.361702127659569</v>
      </c>
      <c r="J30" s="7" t="s">
        <v>77</v>
      </c>
    </row>
    <row r="31" spans="1:10" ht="11.65" customHeight="1" x14ac:dyDescent="0.2">
      <c r="A31" s="2"/>
      <c r="B31" s="3"/>
      <c r="C31" s="3"/>
      <c r="D31" s="3"/>
      <c r="E31" s="3"/>
      <c r="F31" s="3"/>
      <c r="G31" s="11"/>
      <c r="H31" s="3"/>
      <c r="I31" s="11"/>
      <c r="J31" s="4"/>
    </row>
    <row r="32" spans="1:10" ht="11.65" customHeight="1" x14ac:dyDescent="0.2">
      <c r="A32" s="2"/>
      <c r="B32" s="8" t="s">
        <v>78</v>
      </c>
      <c r="C32" s="3"/>
      <c r="D32" s="3"/>
      <c r="E32" s="3"/>
      <c r="F32" s="3"/>
      <c r="G32" s="11"/>
      <c r="H32" s="3"/>
      <c r="I32" s="11"/>
      <c r="J32" s="4"/>
    </row>
    <row r="33" spans="1:10" ht="11.65" customHeight="1" x14ac:dyDescent="0.2">
      <c r="A33" s="9" t="s">
        <v>79</v>
      </c>
      <c r="B33" s="5" t="s">
        <v>80</v>
      </c>
      <c r="C33" s="5" t="s">
        <v>81</v>
      </c>
      <c r="D33" s="10">
        <v>4</v>
      </c>
      <c r="E33" s="10">
        <v>3</v>
      </c>
      <c r="F33" s="10">
        <v>28</v>
      </c>
      <c r="G33" s="11">
        <f>(90/70)*I33</f>
        <v>80.425531914893625</v>
      </c>
      <c r="H33" s="3"/>
      <c r="I33" s="11">
        <f>H30*(F33*3)</f>
        <v>62.553191489361701</v>
      </c>
      <c r="J33" s="7" t="s">
        <v>82</v>
      </c>
    </row>
    <row r="34" spans="1:10" ht="11.65" customHeight="1" x14ac:dyDescent="0.2">
      <c r="A34" s="2"/>
      <c r="B34" s="3"/>
      <c r="C34" s="3"/>
      <c r="D34" s="3"/>
      <c r="E34" s="3"/>
      <c r="F34" s="3"/>
      <c r="G34" s="11"/>
      <c r="H34" s="3"/>
      <c r="I34" s="11"/>
      <c r="J34" s="4"/>
    </row>
    <row r="35" spans="1:10" ht="11.65" customHeight="1" x14ac:dyDescent="0.2">
      <c r="A35" s="2"/>
      <c r="B35" s="8" t="s">
        <v>83</v>
      </c>
      <c r="C35" s="3"/>
      <c r="D35" s="3"/>
      <c r="E35" s="3"/>
      <c r="F35" s="3"/>
      <c r="G35" s="11"/>
      <c r="H35" s="3"/>
      <c r="I35" s="11"/>
      <c r="J35" s="4"/>
    </row>
    <row r="36" spans="1:10" ht="11.65" customHeight="1" x14ac:dyDescent="0.2">
      <c r="A36" s="9" t="s">
        <v>15</v>
      </c>
      <c r="B36" s="5" t="s">
        <v>84</v>
      </c>
      <c r="C36" s="5" t="s">
        <v>17</v>
      </c>
      <c r="D36" s="3"/>
      <c r="E36" s="3"/>
      <c r="F36" s="10">
        <v>15</v>
      </c>
      <c r="G36" s="11">
        <f>(90/70)*I36</f>
        <v>43.085106382978729</v>
      </c>
      <c r="H36" s="3"/>
      <c r="I36" s="11">
        <f>H30*(F36*3)</f>
        <v>33.51063829787234</v>
      </c>
      <c r="J36" s="4"/>
    </row>
    <row r="37" spans="1:10" ht="11.65" customHeight="1" x14ac:dyDescent="0.2">
      <c r="A37" s="9" t="s">
        <v>85</v>
      </c>
      <c r="B37" s="5" t="s">
        <v>86</v>
      </c>
      <c r="C37" s="5" t="s">
        <v>87</v>
      </c>
      <c r="D37" s="10">
        <v>2</v>
      </c>
      <c r="E37" s="10">
        <v>2</v>
      </c>
      <c r="F37" s="3"/>
      <c r="G37" s="11"/>
      <c r="H37" s="3"/>
      <c r="I37" s="11"/>
      <c r="J37" s="7" t="s">
        <v>88</v>
      </c>
    </row>
    <row r="38" spans="1:10" ht="11.65" customHeight="1" x14ac:dyDescent="0.2">
      <c r="A38" s="9" t="s">
        <v>89</v>
      </c>
      <c r="B38" s="5" t="s">
        <v>90</v>
      </c>
      <c r="C38" s="5" t="s">
        <v>21</v>
      </c>
      <c r="D38" s="10">
        <v>3</v>
      </c>
      <c r="E38" s="10">
        <v>3.9</v>
      </c>
      <c r="F38" s="10">
        <v>33</v>
      </c>
      <c r="G38" s="11">
        <f>(90/70)*I38</f>
        <v>94.78723404255318</v>
      </c>
      <c r="H38" s="3"/>
      <c r="I38" s="11">
        <f>H30*(F38*3)</f>
        <v>73.723404255319139</v>
      </c>
      <c r="J38" s="4"/>
    </row>
    <row r="39" spans="1:10" ht="11.65" customHeight="1" x14ac:dyDescent="0.2">
      <c r="A39" s="9" t="s">
        <v>23</v>
      </c>
      <c r="B39" s="5" t="s">
        <v>91</v>
      </c>
      <c r="C39" s="5" t="s">
        <v>17</v>
      </c>
      <c r="D39" s="10">
        <v>3</v>
      </c>
      <c r="E39" s="3"/>
      <c r="F39" s="3"/>
      <c r="G39" s="11"/>
      <c r="H39" s="3"/>
      <c r="I39" s="11"/>
      <c r="J39" s="7" t="s">
        <v>82</v>
      </c>
    </row>
    <row r="40" spans="1:10" ht="11.65" customHeight="1" x14ac:dyDescent="0.2">
      <c r="A40" s="9" t="s">
        <v>26</v>
      </c>
      <c r="B40" s="5" t="s">
        <v>92</v>
      </c>
      <c r="C40" s="5" t="s">
        <v>21</v>
      </c>
      <c r="D40" s="10">
        <v>2.5</v>
      </c>
      <c r="E40" s="3"/>
      <c r="F40" s="3"/>
      <c r="G40" s="11"/>
      <c r="H40" s="3"/>
      <c r="I40" s="11"/>
      <c r="J40" s="7" t="s">
        <v>93</v>
      </c>
    </row>
    <row r="41" spans="1:10" ht="11.65" customHeight="1" x14ac:dyDescent="0.2">
      <c r="A41" s="9" t="s">
        <v>29</v>
      </c>
      <c r="B41" s="5" t="s">
        <v>94</v>
      </c>
      <c r="C41" s="5" t="s">
        <v>36</v>
      </c>
      <c r="D41" s="10">
        <v>4</v>
      </c>
      <c r="E41" s="10">
        <v>2.8</v>
      </c>
      <c r="F41" s="10">
        <v>25</v>
      </c>
      <c r="G41" s="11">
        <f>(90/70)*I41</f>
        <v>71.808510638297875</v>
      </c>
      <c r="H41" s="3"/>
      <c r="I41" s="11">
        <f>H30*(F41*3)</f>
        <v>55.851063829787229</v>
      </c>
      <c r="J41" s="7" t="s">
        <v>95</v>
      </c>
    </row>
    <row r="42" spans="1:10" ht="11.65" customHeight="1" x14ac:dyDescent="0.2">
      <c r="A42" s="9" t="s">
        <v>32</v>
      </c>
      <c r="B42" s="5" t="s">
        <v>86</v>
      </c>
      <c r="C42" s="5" t="s">
        <v>36</v>
      </c>
      <c r="D42" s="10">
        <v>3</v>
      </c>
      <c r="E42" s="10">
        <v>2.5</v>
      </c>
      <c r="F42" s="10">
        <v>15</v>
      </c>
      <c r="G42" s="11">
        <f>(90/70)*I42</f>
        <v>45.128571428571433</v>
      </c>
      <c r="H42" s="3"/>
      <c r="I42" s="11">
        <f>0.78*(F42*3)</f>
        <v>35.1</v>
      </c>
      <c r="J42" s="7" t="s">
        <v>82</v>
      </c>
    </row>
    <row r="43" spans="1:10" ht="11.65" customHeight="1" x14ac:dyDescent="0.2">
      <c r="A43" s="9" t="s">
        <v>34</v>
      </c>
      <c r="B43" s="5" t="s">
        <v>96</v>
      </c>
      <c r="C43" s="5" t="s">
        <v>21</v>
      </c>
      <c r="D43" s="10">
        <v>3.5</v>
      </c>
      <c r="E43" s="10">
        <v>3.3</v>
      </c>
      <c r="F43" s="3"/>
      <c r="G43" s="11"/>
      <c r="H43" s="3"/>
      <c r="I43" s="11"/>
      <c r="J43" s="4"/>
    </row>
    <row r="44" spans="1:10" ht="11.65" customHeight="1" x14ac:dyDescent="0.2">
      <c r="A44" s="9" t="s">
        <v>38</v>
      </c>
      <c r="B44" s="5" t="s">
        <v>97</v>
      </c>
      <c r="C44" s="5" t="s">
        <v>21</v>
      </c>
      <c r="D44" s="10">
        <v>3</v>
      </c>
      <c r="E44" s="10">
        <v>3.5</v>
      </c>
      <c r="F44" s="10">
        <v>32</v>
      </c>
      <c r="G44" s="11">
        <f>(90/70)*I44</f>
        <v>91.914893617021278</v>
      </c>
      <c r="H44" s="3"/>
      <c r="I44" s="11">
        <f>H30*(F44*3)</f>
        <v>71.489361702127653</v>
      </c>
      <c r="J44" s="7" t="s">
        <v>98</v>
      </c>
    </row>
    <row r="45" spans="1:10" ht="11.65" customHeight="1" x14ac:dyDescent="0.2">
      <c r="A45" s="9" t="s">
        <v>42</v>
      </c>
      <c r="B45" s="5" t="s">
        <v>99</v>
      </c>
      <c r="C45" s="5" t="s">
        <v>17</v>
      </c>
      <c r="D45" s="10">
        <v>3</v>
      </c>
      <c r="E45" s="3"/>
      <c r="F45" s="3"/>
      <c r="G45" s="11"/>
      <c r="H45" s="3"/>
      <c r="I45" s="11"/>
      <c r="J45" s="4"/>
    </row>
    <row r="46" spans="1:10" ht="11.65" customHeight="1" x14ac:dyDescent="0.2">
      <c r="A46" s="9" t="s">
        <v>45</v>
      </c>
      <c r="B46" s="5" t="s">
        <v>94</v>
      </c>
      <c r="C46" s="5" t="s">
        <v>36</v>
      </c>
      <c r="D46" s="3"/>
      <c r="E46" s="3"/>
      <c r="F46" s="3"/>
      <c r="G46" s="11"/>
      <c r="H46" s="3"/>
      <c r="I46" s="11"/>
      <c r="J46" s="4"/>
    </row>
    <row r="47" spans="1:10" ht="22.5" customHeight="1" x14ac:dyDescent="0.2">
      <c r="A47" s="9" t="s">
        <v>48</v>
      </c>
      <c r="B47" s="5" t="s">
        <v>100</v>
      </c>
      <c r="C47" s="5" t="s">
        <v>40</v>
      </c>
      <c r="D47" s="10">
        <v>4.5</v>
      </c>
      <c r="E47" s="10">
        <v>4</v>
      </c>
      <c r="F47" s="3"/>
      <c r="G47" s="11"/>
      <c r="H47" s="3"/>
      <c r="I47" s="11"/>
      <c r="J47" s="7" t="s">
        <v>101</v>
      </c>
    </row>
    <row r="48" spans="1:10" ht="11.65" customHeight="1" x14ac:dyDescent="0.2">
      <c r="A48" s="9" t="s">
        <v>51</v>
      </c>
      <c r="B48" s="5" t="s">
        <v>94</v>
      </c>
      <c r="C48" s="5" t="s">
        <v>102</v>
      </c>
      <c r="D48" s="10">
        <v>2</v>
      </c>
      <c r="E48" s="10">
        <v>2.9</v>
      </c>
      <c r="F48" s="10">
        <v>14</v>
      </c>
      <c r="G48" s="11">
        <f>(90/70)*I48</f>
        <v>40.212765957446813</v>
      </c>
      <c r="H48" s="3"/>
      <c r="I48" s="11">
        <f>H30*(F48*3)</f>
        <v>31.276595744680851</v>
      </c>
      <c r="J48" s="7" t="s">
        <v>103</v>
      </c>
    </row>
    <row r="49" spans="1:10" ht="11.65" customHeight="1" x14ac:dyDescent="0.2">
      <c r="A49" s="9" t="s">
        <v>104</v>
      </c>
      <c r="B49" s="3"/>
      <c r="C49" s="3"/>
      <c r="D49" s="3"/>
      <c r="E49" s="3"/>
      <c r="F49" s="3"/>
      <c r="G49" s="11">
        <f>SUM(G7:G48)</f>
        <v>2641.7243161094225</v>
      </c>
      <c r="H49" s="3"/>
      <c r="I49" s="11">
        <f>SUM(I7:I48)</f>
        <v>2054.6744680851066</v>
      </c>
      <c r="J49" s="4"/>
    </row>
    <row r="50" spans="1:10" ht="11.65" customHeight="1" x14ac:dyDescent="0.2">
      <c r="A50" s="9" t="s">
        <v>105</v>
      </c>
      <c r="B50" s="3"/>
      <c r="C50" s="3"/>
      <c r="D50" s="3"/>
      <c r="E50" s="3"/>
      <c r="F50" s="3"/>
      <c r="G50" s="3"/>
      <c r="H50" s="3"/>
      <c r="I50" s="3"/>
      <c r="J50" s="4"/>
    </row>
    <row r="51" spans="1:10" ht="11.65" customHeight="1" x14ac:dyDescent="0.2">
      <c r="A51" s="2"/>
      <c r="B51" s="5" t="s">
        <v>106</v>
      </c>
      <c r="C51" s="3"/>
      <c r="D51" s="3"/>
      <c r="E51" s="3"/>
      <c r="F51" s="3"/>
      <c r="G51" s="3"/>
      <c r="H51" s="3"/>
      <c r="I51" s="3"/>
      <c r="J51" s="4"/>
    </row>
    <row r="52" spans="1:10" ht="11.65" customHeight="1" x14ac:dyDescent="0.2">
      <c r="A52" s="2"/>
      <c r="B52" s="5" t="s">
        <v>107</v>
      </c>
      <c r="C52" s="3"/>
      <c r="D52" s="3"/>
      <c r="E52" s="3"/>
      <c r="F52" s="3"/>
      <c r="G52" s="3"/>
      <c r="H52" s="3"/>
      <c r="I52" s="3"/>
      <c r="J52" s="4"/>
    </row>
    <row r="53" spans="1:10" ht="11.65" customHeight="1" x14ac:dyDescent="0.2">
      <c r="A53" s="2"/>
      <c r="B53" s="5" t="s">
        <v>108</v>
      </c>
      <c r="C53" s="3"/>
      <c r="D53" s="3"/>
      <c r="E53" s="3"/>
      <c r="F53" s="3"/>
      <c r="G53" s="3"/>
      <c r="H53" s="3"/>
      <c r="I53" s="3"/>
      <c r="J53" s="4"/>
    </row>
    <row r="54" spans="1:10" ht="11.65" customHeight="1" x14ac:dyDescent="0.2">
      <c r="A54" s="2"/>
      <c r="B54" s="5" t="s">
        <v>109</v>
      </c>
      <c r="C54" s="3"/>
      <c r="D54" s="3"/>
      <c r="E54" s="3"/>
      <c r="F54" s="3"/>
      <c r="G54" s="3"/>
      <c r="H54" s="3"/>
      <c r="I54" s="3"/>
      <c r="J54" s="4"/>
    </row>
    <row r="55" spans="1:10" ht="11.65" customHeight="1" x14ac:dyDescent="0.2">
      <c r="A55" s="2"/>
      <c r="B55" s="3"/>
      <c r="C55" s="3"/>
      <c r="D55" s="3"/>
      <c r="E55" s="3"/>
      <c r="F55" s="3"/>
      <c r="G55" s="3"/>
      <c r="H55" s="3"/>
      <c r="I55" s="3"/>
      <c r="J55" s="4"/>
    </row>
    <row r="56" spans="1:10" ht="11.65" customHeight="1" x14ac:dyDescent="0.2">
      <c r="A56" s="2"/>
      <c r="B56" s="5" t="s">
        <v>110</v>
      </c>
      <c r="C56" s="3"/>
      <c r="D56" s="3"/>
      <c r="E56" s="3"/>
      <c r="F56" s="3"/>
      <c r="G56" s="3"/>
      <c r="H56" s="3"/>
      <c r="I56" s="3"/>
      <c r="J56" s="4"/>
    </row>
    <row r="57" spans="1:10" ht="24.75" customHeight="1" x14ac:dyDescent="0.2">
      <c r="A57" s="2"/>
      <c r="B57" s="15" t="s">
        <v>111</v>
      </c>
      <c r="C57" s="16"/>
      <c r="D57" s="16"/>
      <c r="E57" s="16"/>
      <c r="F57" s="16"/>
      <c r="G57" s="16"/>
      <c r="H57" s="16"/>
      <c r="I57" s="16"/>
      <c r="J57" s="16"/>
    </row>
    <row r="58" spans="1:10" ht="11.65" customHeight="1" x14ac:dyDescent="0.2">
      <c r="A58" s="2"/>
      <c r="B58" s="7" t="s">
        <v>112</v>
      </c>
      <c r="C58" s="13"/>
      <c r="D58" s="13"/>
      <c r="E58" s="13"/>
      <c r="F58" s="13"/>
      <c r="G58" s="13"/>
      <c r="H58" s="13"/>
      <c r="I58" s="13"/>
      <c r="J58" s="4"/>
    </row>
  </sheetData>
  <pageMargins left="0.7" right="0.7" top="0.75" bottom="0.75" header="0.3" footer="0.3"/>
  <pageSetup scale="53" orientation="portrait"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8"/>
  <sheetViews>
    <sheetView showGridLines="0" view="pageBreakPreview" zoomScale="60" zoomScaleNormal="100" workbookViewId="0"/>
  </sheetViews>
  <sheetFormatPr defaultColWidth="9.1640625" defaultRowHeight="11.25" customHeight="1" x14ac:dyDescent="0.2"/>
  <cols>
    <col min="1" max="1" width="35" style="17" customWidth="1"/>
    <col min="2" max="3" width="17.5" style="17" customWidth="1"/>
    <col min="4" max="4" width="9.1640625" style="17" customWidth="1"/>
    <col min="5" max="5" width="91.6640625" style="17" customWidth="1"/>
    <col min="6" max="256" width="9.1640625" style="17" customWidth="1"/>
  </cols>
  <sheetData>
    <row r="1" spans="1:5" ht="11.65" customHeight="1" x14ac:dyDescent="0.2">
      <c r="A1" s="5" t="s">
        <v>113</v>
      </c>
      <c r="B1" s="5" t="s">
        <v>114</v>
      </c>
      <c r="C1" s="5" t="s">
        <v>114</v>
      </c>
      <c r="D1" s="5" t="s">
        <v>115</v>
      </c>
      <c r="E1" s="18" t="s">
        <v>116</v>
      </c>
    </row>
    <row r="2" spans="1:5" ht="11.65" customHeight="1" x14ac:dyDescent="0.2">
      <c r="A2" s="8" t="s">
        <v>117</v>
      </c>
      <c r="B2" s="3"/>
      <c r="C2" s="3"/>
      <c r="D2" s="3"/>
      <c r="E2" s="19"/>
    </row>
    <row r="3" spans="1:5" ht="29.65" customHeight="1" x14ac:dyDescent="0.2">
      <c r="A3" s="5" t="s">
        <v>118</v>
      </c>
      <c r="B3" s="10">
        <v>1829</v>
      </c>
      <c r="C3" s="10">
        <v>1829</v>
      </c>
      <c r="D3" s="10">
        <v>1884</v>
      </c>
      <c r="E3" s="20" t="s">
        <v>119</v>
      </c>
    </row>
    <row r="4" spans="1:5" ht="11.65" customHeight="1" x14ac:dyDescent="0.2">
      <c r="A4" s="3"/>
      <c r="B4" s="3"/>
      <c r="C4" s="3"/>
      <c r="D4" s="3"/>
      <c r="E4" s="19"/>
    </row>
    <row r="5" spans="1:5" ht="11.65" customHeight="1" x14ac:dyDescent="0.2">
      <c r="A5" s="8" t="s">
        <v>120</v>
      </c>
      <c r="B5" s="3"/>
      <c r="C5" s="3"/>
      <c r="D5" s="3"/>
      <c r="E5" s="19"/>
    </row>
    <row r="6" spans="1:5" ht="11.65" customHeight="1" x14ac:dyDescent="0.2">
      <c r="A6" s="5" t="s">
        <v>121</v>
      </c>
      <c r="B6" s="3"/>
      <c r="C6" s="3"/>
      <c r="D6" s="3"/>
      <c r="E6" s="20" t="s">
        <v>122</v>
      </c>
    </row>
    <row r="7" spans="1:5" ht="11.65" customHeight="1" x14ac:dyDescent="0.2">
      <c r="A7" s="3"/>
      <c r="B7" s="3"/>
      <c r="C7" s="3"/>
      <c r="D7" s="3"/>
      <c r="E7" s="19"/>
    </row>
    <row r="8" spans="1:5" ht="11.65" customHeight="1" x14ac:dyDescent="0.2">
      <c r="A8" s="8" t="s">
        <v>123</v>
      </c>
      <c r="B8" s="3"/>
      <c r="C8" s="3"/>
      <c r="D8" s="3"/>
      <c r="E8" s="19"/>
    </row>
    <row r="9" spans="1:5" ht="11.65" customHeight="1" x14ac:dyDescent="0.2">
      <c r="A9" s="5" t="s">
        <v>124</v>
      </c>
      <c r="B9" s="10">
        <v>1756</v>
      </c>
      <c r="C9" s="10">
        <v>1756</v>
      </c>
      <c r="D9" s="10">
        <v>1808</v>
      </c>
      <c r="E9" s="20" t="s">
        <v>125</v>
      </c>
    </row>
    <row r="10" spans="1:5" ht="11.65" customHeight="1" x14ac:dyDescent="0.2">
      <c r="A10" s="5" t="s">
        <v>126</v>
      </c>
      <c r="B10" s="10">
        <v>1763</v>
      </c>
      <c r="C10" s="10">
        <v>1763</v>
      </c>
      <c r="D10" s="10">
        <v>1825</v>
      </c>
      <c r="E10" s="20" t="s">
        <v>127</v>
      </c>
    </row>
    <row r="11" spans="1:5" ht="29.65" customHeight="1" x14ac:dyDescent="0.2">
      <c r="A11" s="5" t="s">
        <v>128</v>
      </c>
      <c r="B11" s="10">
        <v>1785</v>
      </c>
      <c r="C11" s="10">
        <v>1785</v>
      </c>
      <c r="D11" s="10">
        <v>1848</v>
      </c>
      <c r="E11" s="20" t="s">
        <v>129</v>
      </c>
    </row>
    <row r="12" spans="1:5" ht="20.65" customHeight="1" x14ac:dyDescent="0.2">
      <c r="A12" s="5" t="s">
        <v>130</v>
      </c>
      <c r="B12" s="10">
        <v>1820</v>
      </c>
      <c r="C12" s="10">
        <v>1820</v>
      </c>
      <c r="D12" s="10">
        <v>1869</v>
      </c>
      <c r="E12" s="20" t="s">
        <v>131</v>
      </c>
    </row>
    <row r="13" spans="1:5" ht="11.65" customHeight="1" x14ac:dyDescent="0.2">
      <c r="A13" s="3"/>
      <c r="B13" s="3"/>
      <c r="C13" s="3"/>
      <c r="D13" s="3"/>
      <c r="E13" s="19"/>
    </row>
    <row r="14" spans="1:5" ht="11.65" customHeight="1" x14ac:dyDescent="0.2">
      <c r="A14" s="8" t="s">
        <v>132</v>
      </c>
      <c r="B14" s="3"/>
      <c r="C14" s="3"/>
      <c r="D14" s="3"/>
      <c r="E14" s="19"/>
    </row>
    <row r="15" spans="1:5" ht="11.65" customHeight="1" x14ac:dyDescent="0.2">
      <c r="A15" s="5" t="s">
        <v>133</v>
      </c>
      <c r="B15" s="5" t="s">
        <v>134</v>
      </c>
      <c r="C15" s="21">
        <v>1600</v>
      </c>
      <c r="D15" s="21">
        <v>1670</v>
      </c>
      <c r="E15" s="20" t="s">
        <v>135</v>
      </c>
    </row>
    <row r="16" spans="1:5" ht="11.65" customHeight="1" x14ac:dyDescent="0.2">
      <c r="A16" s="3"/>
      <c r="B16" s="3"/>
      <c r="C16" s="3"/>
      <c r="D16" s="3"/>
      <c r="E16" s="19"/>
    </row>
    <row r="17" spans="1:5" ht="11.65" customHeight="1" x14ac:dyDescent="0.2">
      <c r="A17" s="8" t="s">
        <v>136</v>
      </c>
      <c r="B17" s="3"/>
      <c r="C17" s="3"/>
      <c r="D17" s="3"/>
      <c r="E17" s="19"/>
    </row>
    <row r="18" spans="1:5" ht="38.65" customHeight="1" x14ac:dyDescent="0.2">
      <c r="A18" s="5" t="s">
        <v>137</v>
      </c>
      <c r="B18" s="10">
        <v>1637</v>
      </c>
      <c r="C18" s="10">
        <v>1637</v>
      </c>
      <c r="D18" s="10">
        <v>1695</v>
      </c>
      <c r="E18" s="20" t="s">
        <v>138</v>
      </c>
    </row>
    <row r="19" spans="1:5" ht="11.65" customHeight="1" x14ac:dyDescent="0.2">
      <c r="A19" s="5" t="s">
        <v>139</v>
      </c>
      <c r="B19" s="5" t="s">
        <v>140</v>
      </c>
      <c r="C19" s="21">
        <v>1660</v>
      </c>
      <c r="D19" s="10">
        <v>1724</v>
      </c>
      <c r="E19" s="20" t="s">
        <v>141</v>
      </c>
    </row>
    <row r="20" spans="1:5" ht="11.65" customHeight="1" x14ac:dyDescent="0.2">
      <c r="A20" s="5" t="s">
        <v>142</v>
      </c>
      <c r="B20" s="10">
        <v>1667</v>
      </c>
      <c r="C20" s="10">
        <v>1667</v>
      </c>
      <c r="D20" s="10">
        <v>1737</v>
      </c>
      <c r="E20" s="20" t="s">
        <v>143</v>
      </c>
    </row>
    <row r="21" spans="1:5" ht="11.65" customHeight="1" x14ac:dyDescent="0.2">
      <c r="A21" s="5" t="s">
        <v>144</v>
      </c>
      <c r="B21" s="10">
        <v>1669</v>
      </c>
      <c r="C21" s="10">
        <v>1669</v>
      </c>
      <c r="D21" s="10">
        <v>1745</v>
      </c>
      <c r="E21" s="20" t="s">
        <v>145</v>
      </c>
    </row>
    <row r="22" spans="1:5" ht="11.65" customHeight="1" x14ac:dyDescent="0.2">
      <c r="A22" s="3"/>
      <c r="B22" s="3"/>
      <c r="C22" s="3"/>
      <c r="D22" s="3"/>
      <c r="E22" s="19"/>
    </row>
    <row r="23" spans="1:5" ht="11.65" customHeight="1" x14ac:dyDescent="0.2">
      <c r="A23" s="8" t="s">
        <v>146</v>
      </c>
      <c r="B23" s="3"/>
      <c r="C23" s="3"/>
      <c r="D23" s="3"/>
      <c r="E23" s="19"/>
    </row>
    <row r="24" spans="1:5" ht="11.65" customHeight="1" x14ac:dyDescent="0.2">
      <c r="A24" s="5" t="s">
        <v>147</v>
      </c>
      <c r="B24" s="10">
        <v>1753</v>
      </c>
      <c r="C24" s="10">
        <v>1753</v>
      </c>
      <c r="D24" s="10">
        <v>1818</v>
      </c>
      <c r="E24" s="20" t="s">
        <v>148</v>
      </c>
    </row>
    <row r="25" spans="1:5" ht="11.65" customHeight="1" x14ac:dyDescent="0.2">
      <c r="A25" s="5" t="s">
        <v>149</v>
      </c>
      <c r="B25" s="3"/>
      <c r="C25" s="3"/>
      <c r="D25" s="3"/>
      <c r="E25" s="20" t="s">
        <v>150</v>
      </c>
    </row>
    <row r="26" spans="1:5" ht="11.65" customHeight="1" x14ac:dyDescent="0.2">
      <c r="A26" s="3"/>
      <c r="B26" s="3"/>
      <c r="C26" s="3"/>
      <c r="D26" s="3"/>
      <c r="E26" s="19"/>
    </row>
    <row r="27" spans="1:5" ht="11.65" customHeight="1" x14ac:dyDescent="0.2">
      <c r="A27" s="8" t="s">
        <v>151</v>
      </c>
      <c r="B27" s="3"/>
      <c r="C27" s="3"/>
      <c r="D27" s="3"/>
      <c r="E27" s="19"/>
    </row>
    <row r="28" spans="1:5" ht="11.65" customHeight="1" x14ac:dyDescent="0.2">
      <c r="A28" s="5" t="s">
        <v>152</v>
      </c>
      <c r="B28" s="10">
        <v>1681</v>
      </c>
      <c r="C28" s="10">
        <v>1681</v>
      </c>
      <c r="D28" s="10">
        <v>1738</v>
      </c>
      <c r="E28" s="20" t="s">
        <v>153</v>
      </c>
    </row>
    <row r="29" spans="1:5" ht="11.65" customHeight="1" x14ac:dyDescent="0.2">
      <c r="A29" s="3"/>
      <c r="B29" s="3"/>
      <c r="C29" s="3"/>
      <c r="D29" s="3"/>
      <c r="E29" s="19"/>
    </row>
    <row r="30" spans="1:5" ht="11.65" customHeight="1" x14ac:dyDescent="0.2">
      <c r="A30" s="8" t="s">
        <v>154</v>
      </c>
      <c r="B30" s="3"/>
      <c r="C30" s="3"/>
      <c r="D30" s="3"/>
      <c r="E30" s="19"/>
    </row>
    <row r="31" spans="1:5" ht="11.65" customHeight="1" x14ac:dyDescent="0.2">
      <c r="A31" s="5" t="s">
        <v>155</v>
      </c>
      <c r="B31" s="10">
        <v>1755</v>
      </c>
      <c r="C31" s="10">
        <v>1755</v>
      </c>
      <c r="D31" s="10">
        <v>1794</v>
      </c>
      <c r="E31" s="20" t="s">
        <v>156</v>
      </c>
    </row>
    <row r="32" spans="1:5" ht="11.65" customHeight="1" x14ac:dyDescent="0.2">
      <c r="A32" s="3"/>
      <c r="B32" s="3"/>
      <c r="C32" s="3"/>
      <c r="D32" s="3"/>
      <c r="E32" s="19"/>
    </row>
    <row r="33" spans="1:5" ht="11.65" customHeight="1" x14ac:dyDescent="0.2">
      <c r="A33" s="8" t="s">
        <v>157</v>
      </c>
      <c r="B33" s="3"/>
      <c r="C33" s="3"/>
      <c r="D33" s="3"/>
      <c r="E33" s="19"/>
    </row>
    <row r="34" spans="1:5" ht="11.65" customHeight="1" x14ac:dyDescent="0.2">
      <c r="A34" s="5" t="s">
        <v>158</v>
      </c>
      <c r="B34" s="10">
        <v>1761</v>
      </c>
      <c r="C34" s="10">
        <v>1761</v>
      </c>
      <c r="D34" s="10">
        <v>1833</v>
      </c>
      <c r="E34" s="20" t="s">
        <v>159</v>
      </c>
    </row>
    <row r="35" spans="1:5" ht="11.65" customHeight="1" x14ac:dyDescent="0.2">
      <c r="A35" s="5" t="s">
        <v>160</v>
      </c>
      <c r="B35" s="10">
        <v>1801</v>
      </c>
      <c r="C35" s="10">
        <v>1801</v>
      </c>
      <c r="D35" s="10">
        <v>1892</v>
      </c>
      <c r="E35" s="20" t="s">
        <v>161</v>
      </c>
    </row>
    <row r="36" spans="1:5" ht="11.65" customHeight="1" x14ac:dyDescent="0.2">
      <c r="A36" s="3"/>
      <c r="B36" s="3"/>
      <c r="C36" s="3"/>
      <c r="D36" s="3"/>
      <c r="E36" s="19"/>
    </row>
    <row r="37" spans="1:5" ht="11.65" customHeight="1" x14ac:dyDescent="0.2">
      <c r="A37" s="8" t="s">
        <v>162</v>
      </c>
      <c r="B37" s="5" t="s">
        <v>163</v>
      </c>
      <c r="C37" s="21">
        <v>1710</v>
      </c>
      <c r="D37" s="21">
        <v>1760</v>
      </c>
      <c r="E37" s="20" t="s">
        <v>164</v>
      </c>
    </row>
    <row r="38" spans="1:5" ht="11.65" customHeight="1" x14ac:dyDescent="0.2">
      <c r="A38" s="3"/>
      <c r="B38" s="3"/>
      <c r="C38" s="3"/>
      <c r="D38" s="3"/>
      <c r="E38" s="19"/>
    </row>
    <row r="39" spans="1:5" ht="11.65" customHeight="1" x14ac:dyDescent="0.2">
      <c r="A39" s="8" t="s">
        <v>165</v>
      </c>
      <c r="B39" s="3"/>
      <c r="C39" s="3"/>
      <c r="D39" s="3"/>
      <c r="E39" s="19"/>
    </row>
    <row r="40" spans="1:5" ht="11.65" customHeight="1" x14ac:dyDescent="0.2">
      <c r="A40" s="5" t="s">
        <v>166</v>
      </c>
      <c r="B40" s="10">
        <v>1663</v>
      </c>
      <c r="C40" s="10">
        <v>1663</v>
      </c>
      <c r="D40" s="10">
        <v>1746</v>
      </c>
      <c r="E40" s="20" t="s">
        <v>167</v>
      </c>
    </row>
    <row r="41" spans="1:5" ht="20.65" customHeight="1" x14ac:dyDescent="0.2">
      <c r="A41" s="5" t="s">
        <v>168</v>
      </c>
      <c r="B41" s="10">
        <v>1670</v>
      </c>
      <c r="C41" s="10">
        <v>1670</v>
      </c>
      <c r="D41" s="10">
        <v>1710</v>
      </c>
      <c r="E41" s="20" t="s">
        <v>169</v>
      </c>
    </row>
    <row r="42" spans="1:5" ht="11.65" customHeight="1" x14ac:dyDescent="0.2">
      <c r="A42" s="3"/>
      <c r="B42" s="3"/>
      <c r="C42" s="3"/>
      <c r="D42" s="3"/>
      <c r="E42" s="19"/>
    </row>
    <row r="43" spans="1:5" ht="11.65" customHeight="1" x14ac:dyDescent="0.2">
      <c r="A43" s="8" t="s">
        <v>170</v>
      </c>
      <c r="B43" s="3"/>
      <c r="C43" s="3"/>
      <c r="D43" s="3"/>
      <c r="E43" s="19"/>
    </row>
    <row r="44" spans="1:5" ht="11.65" customHeight="1" x14ac:dyDescent="0.2">
      <c r="A44" s="5" t="s">
        <v>166</v>
      </c>
      <c r="B44" s="10">
        <v>1673</v>
      </c>
      <c r="C44" s="10">
        <v>1673</v>
      </c>
      <c r="D44" s="10">
        <v>1748</v>
      </c>
      <c r="E44" s="20" t="s">
        <v>171</v>
      </c>
    </row>
    <row r="45" spans="1:5" ht="11.65" customHeight="1" x14ac:dyDescent="0.2">
      <c r="A45" s="3"/>
      <c r="B45" s="3"/>
      <c r="C45" s="3"/>
      <c r="D45" s="3"/>
      <c r="E45" s="19"/>
    </row>
    <row r="46" spans="1:5" ht="11.65" customHeight="1" x14ac:dyDescent="0.2">
      <c r="A46" s="8" t="s">
        <v>172</v>
      </c>
      <c r="B46" s="3"/>
      <c r="C46" s="3"/>
      <c r="D46" s="3"/>
      <c r="E46" s="19"/>
    </row>
    <row r="47" spans="1:5" ht="20.65" customHeight="1" x14ac:dyDescent="0.2">
      <c r="A47" s="5" t="s">
        <v>173</v>
      </c>
      <c r="B47" s="10">
        <v>1805</v>
      </c>
      <c r="C47" s="10">
        <v>1805</v>
      </c>
      <c r="D47" s="10">
        <v>1893</v>
      </c>
      <c r="E47" s="20" t="s">
        <v>174</v>
      </c>
    </row>
    <row r="48" spans="1:5" ht="38.65" customHeight="1" x14ac:dyDescent="0.2">
      <c r="A48" s="5" t="s">
        <v>175</v>
      </c>
      <c r="B48" s="10">
        <v>1835</v>
      </c>
      <c r="C48" s="10">
        <v>1835</v>
      </c>
      <c r="D48" s="10">
        <v>1917</v>
      </c>
      <c r="E48" s="20" t="s">
        <v>176</v>
      </c>
    </row>
    <row r="49" spans="1:5" ht="11.65" customHeight="1" x14ac:dyDescent="0.2">
      <c r="A49" s="3"/>
      <c r="B49" s="3"/>
      <c r="C49" s="3"/>
      <c r="D49" s="3"/>
      <c r="E49" s="19"/>
    </row>
    <row r="50" spans="1:5" ht="11.65" customHeight="1" x14ac:dyDescent="0.2">
      <c r="A50" s="8" t="s">
        <v>177</v>
      </c>
      <c r="B50" s="3"/>
      <c r="C50" s="3"/>
      <c r="D50" s="3"/>
      <c r="E50" s="19"/>
    </row>
    <row r="51" spans="1:5" ht="29.65" customHeight="1" x14ac:dyDescent="0.2">
      <c r="A51" s="5" t="s">
        <v>178</v>
      </c>
      <c r="B51" s="5" t="s">
        <v>179</v>
      </c>
      <c r="C51" s="21">
        <v>1610</v>
      </c>
      <c r="D51" s="10">
        <v>1661</v>
      </c>
      <c r="E51" s="20" t="s">
        <v>180</v>
      </c>
    </row>
    <row r="52" spans="1:5" ht="11.65" customHeight="1" x14ac:dyDescent="0.2">
      <c r="A52" s="5" t="s">
        <v>181</v>
      </c>
      <c r="B52" s="3"/>
      <c r="C52" s="3"/>
      <c r="D52" s="10">
        <v>1709</v>
      </c>
      <c r="E52" s="20" t="s">
        <v>182</v>
      </c>
    </row>
    <row r="53" spans="1:5" ht="11.65" customHeight="1" x14ac:dyDescent="0.2">
      <c r="A53" s="3"/>
      <c r="B53" s="3"/>
      <c r="C53" s="3"/>
      <c r="D53" s="3"/>
      <c r="E53" s="19"/>
    </row>
    <row r="54" spans="1:5" ht="47.65" customHeight="1" x14ac:dyDescent="0.2">
      <c r="A54" s="8" t="s">
        <v>183</v>
      </c>
      <c r="B54" s="3"/>
      <c r="C54" s="3"/>
      <c r="D54" s="3"/>
      <c r="E54" s="20" t="s">
        <v>184</v>
      </c>
    </row>
    <row r="55" spans="1:5" ht="11.65" customHeight="1" x14ac:dyDescent="0.2">
      <c r="A55" s="3"/>
      <c r="B55" s="3"/>
      <c r="C55" s="3"/>
      <c r="D55" s="3"/>
      <c r="E55" s="19"/>
    </row>
    <row r="56" spans="1:5" ht="11.65" customHeight="1" x14ac:dyDescent="0.2">
      <c r="A56" s="8" t="s">
        <v>185</v>
      </c>
      <c r="B56" s="3"/>
      <c r="C56" s="3"/>
      <c r="D56" s="3"/>
      <c r="E56" s="19"/>
    </row>
    <row r="57" spans="1:5" ht="11.65" customHeight="1" x14ac:dyDescent="0.2">
      <c r="A57" s="5" t="s">
        <v>186</v>
      </c>
      <c r="B57" s="10">
        <v>1684</v>
      </c>
      <c r="C57" s="10">
        <v>1684</v>
      </c>
      <c r="D57" s="10">
        <v>1736</v>
      </c>
      <c r="E57" s="20" t="s">
        <v>187</v>
      </c>
    </row>
    <row r="58" spans="1:5" ht="11.65" customHeight="1" x14ac:dyDescent="0.2">
      <c r="A58" s="5" t="s">
        <v>188</v>
      </c>
      <c r="B58" s="10">
        <v>1696</v>
      </c>
      <c r="C58" s="10">
        <v>1696</v>
      </c>
      <c r="D58" s="10">
        <v>1774</v>
      </c>
      <c r="E58" s="20" t="s">
        <v>189</v>
      </c>
    </row>
    <row r="59" spans="1:5" ht="11.65" customHeight="1" x14ac:dyDescent="0.2">
      <c r="A59" s="5" t="s">
        <v>190</v>
      </c>
      <c r="B59" s="10">
        <v>1716</v>
      </c>
      <c r="C59" s="10">
        <v>1716</v>
      </c>
      <c r="D59" s="10">
        <v>1786</v>
      </c>
      <c r="E59" s="20" t="s">
        <v>191</v>
      </c>
    </row>
    <row r="60" spans="1:5" ht="11.65" customHeight="1" x14ac:dyDescent="0.2">
      <c r="A60" s="5" t="s">
        <v>192</v>
      </c>
      <c r="B60" s="10">
        <v>1718</v>
      </c>
      <c r="C60" s="10">
        <v>1718</v>
      </c>
      <c r="D60" s="10">
        <v>1779</v>
      </c>
      <c r="E60" s="20" t="s">
        <v>193</v>
      </c>
    </row>
    <row r="61" spans="1:5" ht="11.65" customHeight="1" x14ac:dyDescent="0.2">
      <c r="A61" s="5" t="s">
        <v>194</v>
      </c>
      <c r="B61" s="10">
        <v>1726</v>
      </c>
      <c r="C61" s="10">
        <v>1726</v>
      </c>
      <c r="D61" s="10">
        <v>1790</v>
      </c>
      <c r="E61" s="20" t="s">
        <v>195</v>
      </c>
    </row>
    <row r="62" spans="1:5" ht="29.65" customHeight="1" x14ac:dyDescent="0.2">
      <c r="A62" s="5" t="s">
        <v>196</v>
      </c>
      <c r="B62" s="10">
        <v>1759</v>
      </c>
      <c r="C62" s="10">
        <v>1759</v>
      </c>
      <c r="D62" s="10">
        <v>1817</v>
      </c>
      <c r="E62" s="20" t="s">
        <v>197</v>
      </c>
    </row>
    <row r="63" spans="1:5" ht="20.65" customHeight="1" x14ac:dyDescent="0.2">
      <c r="A63" s="5" t="s">
        <v>198</v>
      </c>
      <c r="B63" s="10">
        <v>1762</v>
      </c>
      <c r="C63" s="10">
        <v>1762</v>
      </c>
      <c r="D63" s="10">
        <v>1841</v>
      </c>
      <c r="E63" s="20" t="s">
        <v>199</v>
      </c>
    </row>
    <row r="64" spans="1:5" ht="11.65" customHeight="1" x14ac:dyDescent="0.2">
      <c r="A64" s="3"/>
      <c r="B64" s="3"/>
      <c r="C64" s="3"/>
      <c r="D64" s="3"/>
      <c r="E64" s="19"/>
    </row>
    <row r="65" spans="1:5" ht="11.65" customHeight="1" x14ac:dyDescent="0.2">
      <c r="A65" s="3"/>
      <c r="B65" s="3"/>
      <c r="C65" s="3"/>
      <c r="D65" s="3"/>
      <c r="E65" s="19"/>
    </row>
    <row r="66" spans="1:5" ht="11.65" customHeight="1" x14ac:dyDescent="0.2">
      <c r="A66" s="22" t="s">
        <v>200</v>
      </c>
      <c r="B66" s="23"/>
      <c r="C66" s="23"/>
      <c r="D66" s="3"/>
      <c r="E66" s="19"/>
    </row>
    <row r="67" spans="1:5" ht="11.65" customHeight="1" x14ac:dyDescent="0.2">
      <c r="A67" s="22" t="s">
        <v>201</v>
      </c>
      <c r="B67" s="23"/>
      <c r="C67" s="23"/>
      <c r="D67" s="3"/>
      <c r="E67" s="19"/>
    </row>
    <row r="68" spans="1:5" ht="11.65" customHeight="1" x14ac:dyDescent="0.2">
      <c r="A68" s="22" t="s">
        <v>202</v>
      </c>
      <c r="B68" s="23"/>
      <c r="C68" s="23"/>
      <c r="D68" s="3"/>
      <c r="E68" s="19"/>
    </row>
    <row r="69" spans="1:5" ht="11.65" customHeight="1" x14ac:dyDescent="0.2">
      <c r="A69" s="23"/>
      <c r="B69" s="23"/>
      <c r="C69" s="23"/>
      <c r="D69" s="3"/>
      <c r="E69" s="19"/>
    </row>
    <row r="70" spans="1:5" ht="11.65" customHeight="1" x14ac:dyDescent="0.2">
      <c r="A70" s="23"/>
      <c r="B70" s="23"/>
      <c r="C70" s="23"/>
      <c r="D70" s="3"/>
      <c r="E70" s="19"/>
    </row>
    <row r="71" spans="1:5" ht="11.65" customHeight="1" x14ac:dyDescent="0.2">
      <c r="A71" s="22" t="s">
        <v>203</v>
      </c>
      <c r="B71" s="23"/>
      <c r="C71" s="23"/>
      <c r="D71" s="3"/>
      <c r="E71" s="19"/>
    </row>
    <row r="72" spans="1:5" ht="11.65" customHeight="1" x14ac:dyDescent="0.2">
      <c r="A72" s="22" t="s">
        <v>204</v>
      </c>
      <c r="B72" s="23"/>
      <c r="C72" s="23"/>
      <c r="D72" s="3"/>
      <c r="E72" s="19"/>
    </row>
    <row r="73" spans="1:5" ht="11.65" customHeight="1" x14ac:dyDescent="0.2">
      <c r="A73" s="22" t="s">
        <v>205</v>
      </c>
      <c r="B73" s="23"/>
      <c r="C73" s="23"/>
      <c r="D73" s="3"/>
      <c r="E73" s="19"/>
    </row>
    <row r="74" spans="1:5" ht="11.65" customHeight="1" x14ac:dyDescent="0.2">
      <c r="A74" s="23"/>
      <c r="B74" s="23"/>
      <c r="C74" s="23"/>
      <c r="D74" s="3"/>
      <c r="E74" s="19"/>
    </row>
    <row r="75" spans="1:5" ht="11.65" customHeight="1" x14ac:dyDescent="0.2">
      <c r="A75" s="23"/>
      <c r="B75" s="23"/>
      <c r="C75" s="23"/>
      <c r="D75" s="3"/>
      <c r="E75" s="19"/>
    </row>
    <row r="76" spans="1:5" ht="11.65" customHeight="1" x14ac:dyDescent="0.2">
      <c r="A76" s="22" t="s">
        <v>206</v>
      </c>
      <c r="B76" s="23"/>
      <c r="C76" s="23"/>
      <c r="D76" s="3"/>
      <c r="E76" s="19"/>
    </row>
    <row r="77" spans="1:5" ht="11.65" customHeight="1" x14ac:dyDescent="0.2">
      <c r="A77" s="22" t="s">
        <v>207</v>
      </c>
      <c r="B77" s="23"/>
      <c r="C77" s="23"/>
      <c r="D77" s="3"/>
      <c r="E77" s="19"/>
    </row>
    <row r="78" spans="1:5" ht="11.65" customHeight="1" x14ac:dyDescent="0.2">
      <c r="A78" s="23"/>
      <c r="B78" s="23"/>
      <c r="C78" s="23"/>
      <c r="D78" s="3"/>
      <c r="E78" s="19"/>
    </row>
  </sheetData>
  <pageMargins left="0.7" right="0.7" top="0.75" bottom="0.75" header="0.3" footer="0.3"/>
  <pageSetup scale="67" orientation="portrait" r:id="rId1"/>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
  <sheetViews>
    <sheetView showGridLines="0" tabSelected="1" view="pageBreakPreview" zoomScale="60" zoomScaleNormal="100" workbookViewId="0"/>
  </sheetViews>
  <sheetFormatPr defaultColWidth="9.1640625" defaultRowHeight="11.25" customHeight="1" x14ac:dyDescent="0.2"/>
  <cols>
    <col min="1" max="1" width="9.1640625" style="24" customWidth="1"/>
    <col min="2" max="2" width="12.6640625" style="24" customWidth="1"/>
    <col min="3" max="3" width="13.6640625" style="24" customWidth="1"/>
    <col min="4" max="4" width="12.1640625" style="24" customWidth="1"/>
    <col min="5" max="5" width="43.6640625" style="24" customWidth="1"/>
    <col min="6" max="6" width="19.6640625" style="24" customWidth="1"/>
    <col min="7" max="7" width="5.1640625" style="24" customWidth="1"/>
    <col min="8" max="8" width="12" style="24" customWidth="1"/>
    <col min="9" max="9" width="6.6640625" style="24" customWidth="1"/>
    <col min="10" max="10" width="7.1640625" style="24" customWidth="1"/>
    <col min="11" max="11" width="7.5" style="24" customWidth="1"/>
    <col min="12" max="12" width="10" style="24" customWidth="1"/>
    <col min="13" max="13" width="14" style="24" customWidth="1"/>
    <col min="14" max="14" width="6.1640625" style="24" customWidth="1"/>
    <col min="15" max="15" width="8.6640625" style="24" customWidth="1"/>
    <col min="16" max="256" width="9.1640625" style="24" customWidth="1"/>
  </cols>
  <sheetData>
    <row r="1" spans="1:25" ht="11.25" customHeight="1" x14ac:dyDescent="0.2">
      <c r="A1" s="5" t="s">
        <v>208</v>
      </c>
      <c r="B1" s="3"/>
      <c r="C1" s="3"/>
      <c r="D1" s="2"/>
      <c r="E1" s="2"/>
      <c r="F1" s="3"/>
      <c r="G1" s="3"/>
      <c r="H1" s="3"/>
      <c r="I1" s="3"/>
      <c r="J1" s="3"/>
      <c r="K1" s="3"/>
      <c r="L1" s="3"/>
      <c r="M1" s="3"/>
      <c r="N1" s="3"/>
      <c r="O1" s="3"/>
      <c r="P1" s="3"/>
      <c r="Q1" s="3"/>
      <c r="R1" s="3"/>
      <c r="S1" s="3"/>
      <c r="T1" s="3"/>
      <c r="U1" s="3"/>
      <c r="V1" s="3"/>
      <c r="W1" s="3"/>
      <c r="X1" s="3"/>
      <c r="Y1" s="3"/>
    </row>
    <row r="2" spans="1:25" ht="11.25" customHeight="1" x14ac:dyDescent="0.2">
      <c r="A2" s="5" t="s">
        <v>209</v>
      </c>
      <c r="B2" s="5" t="s">
        <v>210</v>
      </c>
      <c r="C2" s="5" t="s">
        <v>211</v>
      </c>
      <c r="D2" s="9" t="s">
        <v>212</v>
      </c>
      <c r="E2" s="9" t="s">
        <v>104</v>
      </c>
      <c r="F2" s="5" t="s">
        <v>7</v>
      </c>
      <c r="G2" s="5" t="s">
        <v>213</v>
      </c>
      <c r="H2" s="5" t="s">
        <v>214</v>
      </c>
      <c r="I2" s="5" t="s">
        <v>215</v>
      </c>
      <c r="J2" s="5" t="s">
        <v>216</v>
      </c>
      <c r="K2" s="5" t="s">
        <v>217</v>
      </c>
      <c r="L2" s="5" t="s">
        <v>218</v>
      </c>
      <c r="M2" s="5" t="s">
        <v>219</v>
      </c>
      <c r="N2" s="5" t="s">
        <v>220</v>
      </c>
      <c r="O2" s="5" t="s">
        <v>221</v>
      </c>
      <c r="P2" s="3"/>
      <c r="Q2" s="3"/>
      <c r="R2" s="3"/>
      <c r="S2" s="3"/>
      <c r="T2" s="3"/>
      <c r="U2" s="3"/>
      <c r="V2" s="3"/>
      <c r="W2" s="3"/>
      <c r="X2" s="3"/>
      <c r="Y2" s="3"/>
    </row>
    <row r="3" spans="1:25" ht="11.25" customHeight="1" x14ac:dyDescent="0.2">
      <c r="A3" s="10">
        <v>1647</v>
      </c>
      <c r="B3" s="10">
        <v>687</v>
      </c>
      <c r="C3" s="10">
        <v>90</v>
      </c>
      <c r="D3" s="25">
        <v>60</v>
      </c>
      <c r="E3" s="25">
        <v>837</v>
      </c>
      <c r="F3" s="3"/>
      <c r="G3" s="3"/>
      <c r="H3" s="3"/>
      <c r="I3" s="3"/>
      <c r="J3" s="3"/>
      <c r="K3" s="3"/>
      <c r="L3" s="3"/>
      <c r="M3" s="3"/>
      <c r="N3" s="3"/>
      <c r="O3" s="3"/>
      <c r="P3" s="3"/>
      <c r="Q3" s="3"/>
      <c r="R3" s="3"/>
      <c r="S3" s="3"/>
      <c r="T3" s="3"/>
      <c r="U3" s="3"/>
      <c r="V3" s="3"/>
      <c r="W3" s="3"/>
      <c r="X3" s="3"/>
      <c r="Y3" s="3"/>
    </row>
    <row r="4" spans="1:25" ht="11.25" customHeight="1" x14ac:dyDescent="0.2">
      <c r="A4" s="10">
        <v>1648</v>
      </c>
      <c r="B4" s="10">
        <v>209</v>
      </c>
      <c r="C4" s="10">
        <v>142</v>
      </c>
      <c r="D4" s="25">
        <v>174</v>
      </c>
      <c r="E4" s="25">
        <v>525</v>
      </c>
      <c r="F4" s="3"/>
      <c r="G4" s="3"/>
      <c r="H4" s="3"/>
      <c r="I4" s="3"/>
      <c r="J4" s="3"/>
      <c r="K4" s="3"/>
      <c r="L4" s="3"/>
      <c r="M4" s="3"/>
      <c r="N4" s="3"/>
      <c r="O4" s="3"/>
      <c r="P4" s="3"/>
      <c r="Q4" s="3"/>
      <c r="R4" s="3"/>
      <c r="S4" s="3"/>
      <c r="T4" s="3"/>
      <c r="U4" s="3"/>
      <c r="V4" s="3"/>
      <c r="W4" s="3"/>
      <c r="X4" s="3"/>
      <c r="Y4" s="3"/>
    </row>
    <row r="5" spans="1:25" ht="11.25" customHeight="1" x14ac:dyDescent="0.2">
      <c r="A5" s="10">
        <v>1661</v>
      </c>
      <c r="B5" s="10">
        <v>412</v>
      </c>
      <c r="C5" s="3"/>
      <c r="D5" s="25">
        <v>564</v>
      </c>
      <c r="E5" s="25">
        <v>5633</v>
      </c>
      <c r="F5" s="3"/>
      <c r="G5" s="10">
        <v>1441</v>
      </c>
      <c r="H5" s="10">
        <v>950</v>
      </c>
      <c r="I5" s="10">
        <v>567</v>
      </c>
      <c r="J5" s="10">
        <v>474</v>
      </c>
      <c r="K5" s="10">
        <v>351</v>
      </c>
      <c r="L5" s="10">
        <v>304</v>
      </c>
      <c r="M5" s="10">
        <v>215</v>
      </c>
      <c r="N5" s="10">
        <v>187</v>
      </c>
      <c r="O5" s="10">
        <v>168</v>
      </c>
      <c r="P5" s="3"/>
      <c r="Q5" s="5" t="s">
        <v>222</v>
      </c>
      <c r="R5" s="3"/>
      <c r="S5" s="3"/>
      <c r="T5" s="3"/>
      <c r="U5" s="3"/>
      <c r="V5" s="3"/>
      <c r="W5" s="3"/>
      <c r="X5" s="3"/>
      <c r="Y5" s="3"/>
    </row>
    <row r="6" spans="1:25" ht="11.25" customHeight="1" x14ac:dyDescent="0.2">
      <c r="A6" s="10">
        <v>1686</v>
      </c>
      <c r="B6" s="3"/>
      <c r="C6" s="3"/>
      <c r="D6" s="2"/>
      <c r="E6" s="25">
        <v>1986</v>
      </c>
      <c r="F6" s="3"/>
      <c r="G6" s="3"/>
      <c r="H6" s="10">
        <v>1164</v>
      </c>
      <c r="I6" s="3"/>
      <c r="J6" s="3"/>
      <c r="K6" s="3"/>
      <c r="L6" s="3"/>
      <c r="M6" s="3"/>
      <c r="N6" s="3"/>
      <c r="O6" s="3"/>
      <c r="P6" s="3"/>
      <c r="Q6" s="3"/>
      <c r="R6" s="3"/>
      <c r="S6" s="3"/>
      <c r="T6" s="3"/>
      <c r="U6" s="3"/>
      <c r="V6" s="3"/>
      <c r="W6" s="3"/>
      <c r="X6" s="3"/>
      <c r="Y6" s="3"/>
    </row>
    <row r="7" spans="1:25" ht="11.25" customHeight="1" x14ac:dyDescent="0.2">
      <c r="A7" s="10">
        <v>1687</v>
      </c>
      <c r="B7" s="10">
        <v>728</v>
      </c>
      <c r="C7" s="10">
        <v>1580</v>
      </c>
      <c r="D7" s="25">
        <v>163</v>
      </c>
      <c r="E7" s="25">
        <v>9914</v>
      </c>
      <c r="F7" s="3"/>
      <c r="G7" s="10">
        <v>1420</v>
      </c>
      <c r="H7" s="10">
        <v>1644</v>
      </c>
      <c r="I7" s="10">
        <v>648</v>
      </c>
      <c r="J7" s="10">
        <v>272</v>
      </c>
      <c r="K7" s="10">
        <v>238</v>
      </c>
      <c r="L7" s="3"/>
      <c r="M7" s="10">
        <v>144</v>
      </c>
      <c r="N7" s="10">
        <v>926</v>
      </c>
      <c r="O7" s="10">
        <v>273</v>
      </c>
      <c r="P7" s="3"/>
      <c r="Q7" s="3"/>
      <c r="R7" s="3"/>
      <c r="S7" s="3"/>
      <c r="T7" s="3"/>
      <c r="U7" s="3"/>
      <c r="V7" s="3"/>
      <c r="W7" s="3"/>
      <c r="X7" s="3"/>
      <c r="Y7" s="3"/>
    </row>
    <row r="8" spans="1:25" ht="11.25" customHeight="1" x14ac:dyDescent="0.2">
      <c r="A8" s="10">
        <v>1704</v>
      </c>
      <c r="B8" s="10">
        <v>119</v>
      </c>
      <c r="C8" s="10">
        <v>967</v>
      </c>
      <c r="D8" s="25">
        <v>1368</v>
      </c>
      <c r="E8" s="25">
        <v>6313</v>
      </c>
      <c r="F8" s="3"/>
      <c r="G8" s="10">
        <v>712</v>
      </c>
      <c r="H8" s="10">
        <v>666</v>
      </c>
      <c r="I8" s="10">
        <v>80</v>
      </c>
      <c r="J8" s="10">
        <v>393</v>
      </c>
      <c r="K8" s="10">
        <v>464</v>
      </c>
      <c r="L8" s="3"/>
      <c r="M8" s="10">
        <v>131</v>
      </c>
      <c r="N8" s="3"/>
      <c r="O8" s="10">
        <v>338</v>
      </c>
      <c r="P8" s="3"/>
      <c r="Q8" s="3"/>
      <c r="R8" s="3"/>
      <c r="S8" s="3"/>
      <c r="T8" s="3"/>
      <c r="U8" s="3"/>
      <c r="V8" s="3"/>
      <c r="W8" s="3"/>
      <c r="X8" s="3"/>
      <c r="Y8" s="3"/>
    </row>
    <row r="9" spans="1:25" ht="11.25" customHeight="1" x14ac:dyDescent="0.2">
      <c r="A9" s="10">
        <v>1705</v>
      </c>
      <c r="B9" s="10">
        <v>300</v>
      </c>
      <c r="C9" s="10">
        <v>890</v>
      </c>
      <c r="D9" s="25">
        <v>1490</v>
      </c>
      <c r="E9" s="25">
        <v>6877</v>
      </c>
      <c r="F9" s="3"/>
      <c r="G9" s="10">
        <v>757</v>
      </c>
      <c r="H9" s="10">
        <v>689</v>
      </c>
      <c r="I9" s="3"/>
      <c r="J9" s="10">
        <v>489</v>
      </c>
      <c r="K9" s="10">
        <v>611</v>
      </c>
      <c r="L9" s="3"/>
      <c r="M9" s="10">
        <v>98</v>
      </c>
      <c r="N9" s="3"/>
      <c r="O9" s="10">
        <v>323</v>
      </c>
      <c r="P9" s="3"/>
      <c r="Q9" s="3"/>
      <c r="R9" s="3"/>
      <c r="S9" s="3"/>
      <c r="T9" s="3"/>
      <c r="U9" s="3"/>
      <c r="V9" s="3"/>
      <c r="W9" s="3"/>
      <c r="X9" s="3"/>
      <c r="Y9" s="3"/>
    </row>
    <row r="10" spans="1:25" ht="11.25" customHeight="1" x14ac:dyDescent="0.2">
      <c r="A10" s="10">
        <v>1794</v>
      </c>
      <c r="B10" s="3"/>
      <c r="C10" s="10">
        <v>10</v>
      </c>
      <c r="D10" s="25">
        <v>150</v>
      </c>
      <c r="E10" s="25">
        <v>689</v>
      </c>
      <c r="F10" s="3"/>
      <c r="G10" s="10">
        <v>214</v>
      </c>
      <c r="H10" s="10">
        <v>39</v>
      </c>
      <c r="I10" s="3"/>
      <c r="J10" s="3"/>
      <c r="K10" s="3"/>
      <c r="L10" s="3"/>
      <c r="M10" s="10">
        <v>36</v>
      </c>
      <c r="N10" s="3"/>
      <c r="O10" s="10">
        <v>40</v>
      </c>
      <c r="P10" s="3"/>
      <c r="Q10" s="5" t="s">
        <v>223</v>
      </c>
      <c r="R10" s="3"/>
      <c r="S10" s="3"/>
      <c r="T10" s="3"/>
      <c r="U10" s="3"/>
      <c r="V10" s="3"/>
      <c r="W10" s="3"/>
      <c r="X10" s="3"/>
      <c r="Y10" s="3"/>
    </row>
    <row r="11" spans="1:25" ht="11.25" customHeight="1" x14ac:dyDescent="0.2">
      <c r="A11" s="10">
        <v>1805</v>
      </c>
      <c r="B11" s="3"/>
      <c r="C11" s="10">
        <v>76</v>
      </c>
      <c r="D11" s="25">
        <v>16</v>
      </c>
      <c r="E11" s="25">
        <v>230</v>
      </c>
      <c r="F11" s="3"/>
      <c r="G11" s="10">
        <v>56</v>
      </c>
      <c r="H11" s="10">
        <v>0</v>
      </c>
      <c r="I11" s="3"/>
      <c r="J11" s="10">
        <v>40</v>
      </c>
      <c r="K11" s="3"/>
      <c r="L11" s="3"/>
      <c r="M11" s="10">
        <v>32</v>
      </c>
      <c r="N11" s="3"/>
      <c r="O11" s="3"/>
      <c r="P11" s="3"/>
      <c r="Q11" s="3"/>
      <c r="R11" s="3"/>
      <c r="S11" s="3"/>
      <c r="T11" s="3"/>
      <c r="U11" s="3"/>
      <c r="V11" s="3"/>
      <c r="W11" s="3"/>
      <c r="X11" s="3"/>
      <c r="Y11" s="3"/>
    </row>
    <row r="12" spans="1:25" ht="11.25" customHeight="1" x14ac:dyDescent="0.2">
      <c r="A12" s="3"/>
      <c r="B12" s="3"/>
      <c r="C12" s="3"/>
      <c r="D12" s="2"/>
      <c r="E12" s="2"/>
      <c r="F12" s="3"/>
      <c r="G12" s="3"/>
      <c r="H12" s="3"/>
      <c r="I12" s="3"/>
      <c r="J12" s="3"/>
      <c r="K12" s="3"/>
      <c r="L12" s="3"/>
      <c r="M12" s="3"/>
      <c r="N12" s="3"/>
      <c r="O12" s="3"/>
      <c r="P12" s="3"/>
      <c r="Q12" s="3"/>
      <c r="R12" s="3"/>
      <c r="S12" s="3"/>
      <c r="T12" s="3"/>
      <c r="U12" s="3"/>
      <c r="V12" s="3"/>
      <c r="W12" s="3"/>
      <c r="X12" s="3"/>
      <c r="Y12" s="3"/>
    </row>
    <row r="13" spans="1:25" ht="67.5" customHeight="1" x14ac:dyDescent="0.2">
      <c r="A13" s="5" t="s">
        <v>224</v>
      </c>
      <c r="B13" s="5" t="s">
        <v>225</v>
      </c>
      <c r="C13" s="5" t="s">
        <v>226</v>
      </c>
      <c r="D13" s="7" t="s">
        <v>227</v>
      </c>
      <c r="E13" s="9" t="s">
        <v>228</v>
      </c>
      <c r="F13" s="3"/>
      <c r="G13" s="3"/>
      <c r="H13" s="3"/>
      <c r="I13" s="3"/>
      <c r="J13" s="3"/>
      <c r="K13" s="3"/>
      <c r="L13" s="3"/>
      <c r="M13" s="3"/>
      <c r="N13" s="3"/>
      <c r="O13" s="3"/>
      <c r="P13" s="3"/>
      <c r="Q13" s="3"/>
      <c r="R13" s="3"/>
      <c r="S13" s="3"/>
      <c r="T13" s="3"/>
      <c r="U13" s="3"/>
      <c r="V13" s="3"/>
      <c r="W13" s="3"/>
      <c r="X13" s="3"/>
      <c r="Y13" s="3"/>
    </row>
    <row r="14" spans="1:25" ht="11.25" customHeight="1" x14ac:dyDescent="0.2">
      <c r="A14" s="10">
        <v>1647</v>
      </c>
      <c r="B14" s="10">
        <v>11048</v>
      </c>
      <c r="C14" s="10">
        <v>0</v>
      </c>
      <c r="D14" s="25">
        <f t="shared" ref="D14:D45" si="0">(40/11000*B14)</f>
        <v>40.174545454545452</v>
      </c>
      <c r="E14" s="25">
        <f t="shared" ref="E14:E45" si="1">B14/160</f>
        <v>69.05</v>
      </c>
      <c r="F14" s="3"/>
      <c r="G14" s="3"/>
      <c r="H14" s="3"/>
      <c r="I14" s="3"/>
      <c r="J14" s="3"/>
      <c r="K14" s="3"/>
      <c r="L14" s="3"/>
      <c r="M14" s="3"/>
      <c r="N14" s="3"/>
      <c r="O14" s="3"/>
      <c r="P14" s="3"/>
      <c r="Q14" s="3"/>
      <c r="R14" s="3"/>
      <c r="S14" s="3"/>
      <c r="T14" s="3"/>
      <c r="U14" s="3"/>
      <c r="V14" s="3"/>
      <c r="W14" s="3"/>
      <c r="X14" s="3"/>
      <c r="Y14" s="3"/>
    </row>
    <row r="15" spans="1:25" ht="11.25" customHeight="1" x14ac:dyDescent="0.2">
      <c r="A15" s="10">
        <v>1648</v>
      </c>
      <c r="B15" s="10">
        <v>6930</v>
      </c>
      <c r="C15" s="10">
        <v>0</v>
      </c>
      <c r="D15" s="25">
        <f t="shared" si="0"/>
        <v>25.2</v>
      </c>
      <c r="E15" s="25">
        <f t="shared" si="1"/>
        <v>43.3125</v>
      </c>
      <c r="F15" s="3"/>
      <c r="G15" s="3"/>
      <c r="H15" s="3"/>
      <c r="I15" s="3"/>
      <c r="J15" s="3"/>
      <c r="K15" s="3"/>
      <c r="L15" s="5" t="s">
        <v>229</v>
      </c>
      <c r="M15" s="3"/>
      <c r="N15" s="3"/>
      <c r="O15" s="10">
        <f>(1/60)*1000</f>
        <v>16.666666666666668</v>
      </c>
      <c r="P15" s="5" t="s">
        <v>230</v>
      </c>
      <c r="Q15" s="3"/>
      <c r="R15" s="3"/>
      <c r="S15" s="3"/>
      <c r="T15" s="3"/>
      <c r="U15" s="3"/>
      <c r="V15" s="3"/>
      <c r="W15" s="3"/>
      <c r="X15" s="3"/>
      <c r="Y15" s="3"/>
    </row>
    <row r="16" spans="1:25" ht="11.25" customHeight="1" x14ac:dyDescent="0.2">
      <c r="A16" s="10">
        <v>1661</v>
      </c>
      <c r="B16" s="10">
        <v>74356</v>
      </c>
      <c r="C16" s="10">
        <v>0</v>
      </c>
      <c r="D16" s="25">
        <f t="shared" si="0"/>
        <v>270.38545454545454</v>
      </c>
      <c r="E16" s="25">
        <f t="shared" si="1"/>
        <v>464.72500000000002</v>
      </c>
      <c r="F16" s="3"/>
      <c r="G16" s="3"/>
      <c r="H16" s="3"/>
      <c r="I16" s="3"/>
      <c r="J16" s="3"/>
      <c r="K16" s="3"/>
      <c r="L16" s="5" t="s">
        <v>231</v>
      </c>
      <c r="M16" s="3"/>
      <c r="N16" s="3"/>
      <c r="O16" s="3"/>
      <c r="P16" s="3"/>
      <c r="Q16" s="3"/>
      <c r="R16" s="3"/>
      <c r="S16" s="3"/>
      <c r="T16" s="3"/>
      <c r="U16" s="3"/>
      <c r="V16" s="3"/>
      <c r="W16" s="3"/>
      <c r="X16" s="3"/>
      <c r="Y16" s="3"/>
    </row>
    <row r="17" spans="1:25" ht="11.25" customHeight="1" x14ac:dyDescent="0.2">
      <c r="A17" s="10">
        <v>1687</v>
      </c>
      <c r="B17" s="10">
        <v>130865</v>
      </c>
      <c r="C17" s="10">
        <v>758</v>
      </c>
      <c r="D17" s="25">
        <f t="shared" si="0"/>
        <v>475.87272727272727</v>
      </c>
      <c r="E17" s="25">
        <f t="shared" si="1"/>
        <v>817.90625</v>
      </c>
      <c r="F17" s="3"/>
      <c r="G17" s="3"/>
      <c r="H17" s="3"/>
      <c r="I17" s="3"/>
      <c r="J17" s="3"/>
      <c r="K17" s="3"/>
      <c r="L17" s="5" t="s">
        <v>232</v>
      </c>
      <c r="M17" s="3"/>
      <c r="N17" s="3"/>
      <c r="O17" s="3"/>
      <c r="P17" s="3"/>
      <c r="Q17" s="3"/>
      <c r="R17" s="3"/>
      <c r="S17" s="3"/>
      <c r="T17" s="3"/>
      <c r="U17" s="3"/>
      <c r="V17" s="3"/>
      <c r="W17" s="3"/>
      <c r="X17" s="3"/>
      <c r="Y17" s="3"/>
    </row>
    <row r="18" spans="1:25" ht="11.25" customHeight="1" x14ac:dyDescent="0.2">
      <c r="A18" s="10">
        <v>1691</v>
      </c>
      <c r="B18" s="10">
        <v>93905</v>
      </c>
      <c r="C18" s="10">
        <v>0</v>
      </c>
      <c r="D18" s="25">
        <f t="shared" si="0"/>
        <v>341.4727272727273</v>
      </c>
      <c r="E18" s="25">
        <f t="shared" si="1"/>
        <v>586.90625</v>
      </c>
      <c r="F18" s="3"/>
      <c r="G18" s="3"/>
      <c r="H18" s="3"/>
      <c r="I18" s="3"/>
      <c r="J18" s="3"/>
      <c r="K18" s="3"/>
      <c r="L18" s="5" t="s">
        <v>233</v>
      </c>
      <c r="M18" s="3"/>
      <c r="N18" s="5" t="s">
        <v>234</v>
      </c>
      <c r="O18" s="3"/>
      <c r="P18" s="3"/>
      <c r="Q18" s="3"/>
      <c r="R18" s="3"/>
      <c r="S18" s="3"/>
      <c r="T18" s="3"/>
      <c r="U18" s="3"/>
      <c r="V18" s="3"/>
      <c r="W18" s="3"/>
      <c r="X18" s="3"/>
      <c r="Y18" s="3"/>
    </row>
    <row r="19" spans="1:25" ht="11.25" customHeight="1" x14ac:dyDescent="0.2">
      <c r="A19" s="10">
        <v>1692</v>
      </c>
      <c r="B19" s="10">
        <v>168130</v>
      </c>
      <c r="C19" s="10">
        <v>0</v>
      </c>
      <c r="D19" s="25">
        <f t="shared" si="0"/>
        <v>611.38181818181818</v>
      </c>
      <c r="E19" s="25">
        <f t="shared" si="1"/>
        <v>1050.8125</v>
      </c>
      <c r="F19" s="3"/>
      <c r="G19" s="3"/>
      <c r="H19" s="3"/>
      <c r="I19" s="3"/>
      <c r="J19" s="3"/>
      <c r="K19" s="3"/>
      <c r="L19" s="5" t="s">
        <v>235</v>
      </c>
      <c r="M19" s="3"/>
      <c r="N19" s="3"/>
      <c r="O19" s="3"/>
      <c r="P19" s="3"/>
      <c r="Q19" s="3"/>
      <c r="R19" s="3"/>
      <c r="S19" s="3"/>
      <c r="T19" s="3"/>
      <c r="U19" s="5" t="s">
        <v>236</v>
      </c>
      <c r="V19" s="3"/>
      <c r="W19" s="3"/>
      <c r="X19" s="3"/>
      <c r="Y19" s="3"/>
    </row>
    <row r="20" spans="1:25" ht="11.25" customHeight="1" x14ac:dyDescent="0.2">
      <c r="A20" s="10">
        <v>1694</v>
      </c>
      <c r="B20" s="10">
        <v>107593</v>
      </c>
      <c r="C20" s="3"/>
      <c r="D20" s="25">
        <f t="shared" si="0"/>
        <v>391.24727272727273</v>
      </c>
      <c r="E20" s="25">
        <f t="shared" si="1"/>
        <v>672.45624999999995</v>
      </c>
      <c r="F20" s="3"/>
      <c r="G20" s="3"/>
      <c r="H20" s="3"/>
      <c r="I20" s="3"/>
      <c r="J20" s="3"/>
      <c r="K20" s="3"/>
      <c r="L20" s="3"/>
      <c r="M20" s="3"/>
      <c r="N20" s="3"/>
      <c r="O20" s="3"/>
      <c r="P20" s="3"/>
      <c r="Q20" s="3"/>
      <c r="R20" s="3"/>
      <c r="S20" s="3"/>
      <c r="T20" s="3"/>
      <c r="U20" s="3"/>
      <c r="V20" s="3"/>
      <c r="W20" s="3"/>
      <c r="X20" s="3"/>
      <c r="Y20" s="3"/>
    </row>
    <row r="21" spans="1:25" ht="11.25" customHeight="1" x14ac:dyDescent="0.2">
      <c r="A21" s="10">
        <v>1696</v>
      </c>
      <c r="B21" s="10">
        <v>146348</v>
      </c>
      <c r="C21" s="3"/>
      <c r="D21" s="25">
        <f t="shared" si="0"/>
        <v>532.17454545454541</v>
      </c>
      <c r="E21" s="25">
        <f t="shared" si="1"/>
        <v>914.67499999999995</v>
      </c>
      <c r="F21" s="3"/>
      <c r="G21" s="3"/>
      <c r="H21" s="3"/>
      <c r="I21" s="3"/>
      <c r="J21" s="3"/>
      <c r="K21" s="3"/>
      <c r="L21" s="3"/>
      <c r="M21" s="3"/>
      <c r="N21" s="3"/>
      <c r="O21" s="3"/>
      <c r="P21" s="3"/>
      <c r="Q21" s="3"/>
      <c r="R21" s="3"/>
      <c r="S21" s="3"/>
      <c r="T21" s="3"/>
      <c r="U21" s="3"/>
      <c r="V21" s="3"/>
      <c r="W21" s="3"/>
      <c r="X21" s="3"/>
      <c r="Y21" s="3"/>
    </row>
    <row r="22" spans="1:25" ht="11.25" customHeight="1" x14ac:dyDescent="0.2">
      <c r="A22" s="10">
        <v>1698</v>
      </c>
      <c r="B22" s="10">
        <v>160274</v>
      </c>
      <c r="C22" s="3"/>
      <c r="D22" s="25">
        <f t="shared" si="0"/>
        <v>582.81454545454551</v>
      </c>
      <c r="E22" s="25">
        <f t="shared" si="1"/>
        <v>1001.7125</v>
      </c>
      <c r="F22" s="3"/>
      <c r="G22" s="3"/>
      <c r="H22" s="3"/>
      <c r="I22" s="3"/>
      <c r="J22" s="3"/>
      <c r="K22" s="3"/>
      <c r="L22" s="5" t="s">
        <v>237</v>
      </c>
      <c r="M22" s="3"/>
      <c r="N22" s="3"/>
      <c r="O22" s="3"/>
      <c r="P22" s="3"/>
      <c r="Q22" s="3"/>
      <c r="R22" s="3"/>
      <c r="S22" s="3"/>
      <c r="T22" s="3"/>
      <c r="U22" s="3"/>
      <c r="V22" s="3"/>
      <c r="W22" s="3"/>
      <c r="X22" s="3"/>
      <c r="Y22" s="3"/>
    </row>
    <row r="23" spans="1:25" ht="11.25" customHeight="1" x14ac:dyDescent="0.2">
      <c r="A23" s="10">
        <v>1700</v>
      </c>
      <c r="B23" s="10">
        <v>76811</v>
      </c>
      <c r="C23" s="3"/>
      <c r="D23" s="25">
        <f t="shared" si="0"/>
        <v>279.31272727272727</v>
      </c>
      <c r="E23" s="25">
        <f t="shared" si="1"/>
        <v>480.06875000000002</v>
      </c>
      <c r="F23" s="3"/>
      <c r="G23" s="3"/>
      <c r="H23" s="3"/>
      <c r="I23" s="3"/>
      <c r="J23" s="3"/>
      <c r="K23" s="3"/>
      <c r="L23" s="5" t="s">
        <v>238</v>
      </c>
      <c r="M23" s="3"/>
      <c r="N23" s="3"/>
      <c r="O23" s="3"/>
      <c r="P23" s="3"/>
      <c r="Q23" s="3"/>
      <c r="R23" s="3"/>
      <c r="S23" s="3"/>
      <c r="T23" s="3"/>
      <c r="U23" s="3"/>
      <c r="V23" s="3"/>
      <c r="W23" s="3"/>
      <c r="X23" s="3"/>
      <c r="Y23" s="3"/>
    </row>
    <row r="24" spans="1:25" ht="11.25" customHeight="1" x14ac:dyDescent="0.2">
      <c r="A24" s="10">
        <v>1701</v>
      </c>
      <c r="B24" s="10">
        <v>101348</v>
      </c>
      <c r="C24" s="10">
        <v>1263</v>
      </c>
      <c r="D24" s="25">
        <f t="shared" si="0"/>
        <v>368.53818181818184</v>
      </c>
      <c r="E24" s="25">
        <f t="shared" si="1"/>
        <v>633.42499999999995</v>
      </c>
      <c r="F24" s="3"/>
      <c r="G24" s="3"/>
      <c r="H24" s="3"/>
      <c r="I24" s="3"/>
      <c r="J24" s="3"/>
      <c r="K24" s="3"/>
      <c r="L24" s="5" t="s">
        <v>239</v>
      </c>
      <c r="M24" s="3"/>
      <c r="N24" s="3"/>
      <c r="O24" s="3"/>
      <c r="P24" s="3"/>
      <c r="Q24" s="3"/>
      <c r="R24" s="3"/>
      <c r="S24" s="3"/>
      <c r="T24" s="3"/>
      <c r="U24" s="3"/>
      <c r="V24" s="3"/>
      <c r="W24" s="3"/>
      <c r="X24" s="3"/>
      <c r="Y24" s="3"/>
    </row>
    <row r="25" spans="1:25" ht="11.25" customHeight="1" x14ac:dyDescent="0.2">
      <c r="A25" s="10">
        <v>1702</v>
      </c>
      <c r="B25" s="10">
        <v>118285</v>
      </c>
      <c r="C25" s="10">
        <v>1403</v>
      </c>
      <c r="D25" s="25">
        <f t="shared" si="0"/>
        <v>430.12727272727273</v>
      </c>
      <c r="E25" s="25">
        <f t="shared" si="1"/>
        <v>739.28125</v>
      </c>
      <c r="F25" s="3"/>
      <c r="G25" s="3"/>
      <c r="H25" s="3"/>
      <c r="I25" s="3"/>
      <c r="J25" s="3"/>
      <c r="K25" s="3"/>
      <c r="L25" s="5" t="s">
        <v>240</v>
      </c>
      <c r="M25" s="3"/>
      <c r="N25" s="3"/>
      <c r="O25" s="3"/>
      <c r="P25" s="3"/>
      <c r="Q25" s="3"/>
      <c r="R25" s="3"/>
      <c r="S25" s="3"/>
      <c r="T25" s="3"/>
      <c r="U25" s="3"/>
      <c r="V25" s="3"/>
      <c r="W25" s="3"/>
      <c r="X25" s="3"/>
      <c r="Y25" s="10">
        <f>20/50</f>
        <v>0.4</v>
      </c>
    </row>
    <row r="26" spans="1:25" ht="11.25" customHeight="1" x14ac:dyDescent="0.2">
      <c r="A26" s="10">
        <v>1703</v>
      </c>
      <c r="B26" s="10">
        <v>106722</v>
      </c>
      <c r="C26" s="10">
        <v>1169</v>
      </c>
      <c r="D26" s="25">
        <f t="shared" si="0"/>
        <v>388.08</v>
      </c>
      <c r="E26" s="25">
        <f t="shared" si="1"/>
        <v>667.01250000000005</v>
      </c>
      <c r="F26" s="3"/>
      <c r="G26" s="3"/>
      <c r="H26" s="3"/>
      <c r="I26" s="3"/>
      <c r="J26" s="3"/>
      <c r="K26" s="3"/>
      <c r="L26" s="3"/>
      <c r="M26" s="3"/>
      <c r="N26" s="3"/>
      <c r="O26" s="3"/>
      <c r="P26" s="3"/>
      <c r="Q26" s="3"/>
      <c r="R26" s="3"/>
      <c r="S26" s="3"/>
      <c r="T26" s="3"/>
      <c r="U26" s="3"/>
      <c r="V26" s="3"/>
      <c r="W26" s="3"/>
      <c r="X26" s="3"/>
      <c r="Y26" s="3"/>
    </row>
    <row r="27" spans="1:25" ht="11.25" customHeight="1" x14ac:dyDescent="0.2">
      <c r="A27" s="10">
        <v>1704</v>
      </c>
      <c r="B27" s="10">
        <v>85972</v>
      </c>
      <c r="C27" s="10">
        <v>1480</v>
      </c>
      <c r="D27" s="25">
        <f t="shared" si="0"/>
        <v>312.62545454545455</v>
      </c>
      <c r="E27" s="25">
        <f t="shared" si="1"/>
        <v>537.32500000000005</v>
      </c>
      <c r="F27" s="3"/>
      <c r="G27" s="3"/>
      <c r="H27" s="3"/>
      <c r="I27" s="3"/>
      <c r="J27" s="3"/>
      <c r="K27" s="3"/>
      <c r="L27" s="5" t="s">
        <v>241</v>
      </c>
      <c r="M27" s="3"/>
      <c r="N27" s="3"/>
      <c r="O27" s="3"/>
      <c r="P27" s="3"/>
      <c r="Q27" s="3"/>
      <c r="R27" s="3"/>
      <c r="S27" s="3"/>
      <c r="T27" s="3"/>
      <c r="U27" s="3"/>
      <c r="V27" s="3"/>
      <c r="W27" s="3"/>
      <c r="X27" s="3"/>
      <c r="Y27" s="3"/>
    </row>
    <row r="28" spans="1:25" ht="11.25" customHeight="1" x14ac:dyDescent="0.2">
      <c r="A28" s="10">
        <v>1705</v>
      </c>
      <c r="B28" s="10">
        <v>90776</v>
      </c>
      <c r="C28" s="10">
        <v>1851</v>
      </c>
      <c r="D28" s="25">
        <f t="shared" si="0"/>
        <v>330.09454545454548</v>
      </c>
      <c r="E28" s="25">
        <f t="shared" si="1"/>
        <v>567.35</v>
      </c>
      <c r="F28" s="3"/>
      <c r="G28" s="3"/>
      <c r="H28" s="3"/>
      <c r="I28" s="3"/>
      <c r="J28" s="3"/>
      <c r="K28" s="3"/>
      <c r="L28" s="3"/>
      <c r="M28" s="3"/>
      <c r="N28" s="3"/>
      <c r="O28" s="3"/>
      <c r="P28" s="3"/>
      <c r="Q28" s="3"/>
      <c r="R28" s="3"/>
      <c r="S28" s="3"/>
      <c r="T28" s="3"/>
      <c r="U28" s="3"/>
      <c r="V28" s="3"/>
      <c r="W28" s="3"/>
      <c r="X28" s="3"/>
      <c r="Y28" s="3"/>
    </row>
    <row r="29" spans="1:25" ht="11.25" customHeight="1" x14ac:dyDescent="0.2">
      <c r="A29" s="10">
        <v>1706</v>
      </c>
      <c r="B29" s="10">
        <v>95476</v>
      </c>
      <c r="C29" s="10">
        <v>1280</v>
      </c>
      <c r="D29" s="25">
        <f t="shared" si="0"/>
        <v>347.18545454545455</v>
      </c>
      <c r="E29" s="25">
        <f t="shared" si="1"/>
        <v>596.72500000000002</v>
      </c>
      <c r="F29" s="3"/>
      <c r="G29" s="3"/>
      <c r="H29" s="3"/>
      <c r="I29" s="3"/>
      <c r="J29" s="3"/>
      <c r="K29" s="3"/>
      <c r="L29" s="3"/>
      <c r="M29" s="3"/>
      <c r="N29" s="3"/>
      <c r="O29" s="3"/>
      <c r="P29" s="3"/>
      <c r="Q29" s="3"/>
      <c r="R29" s="3"/>
      <c r="S29" s="3"/>
      <c r="T29" s="3"/>
      <c r="U29" s="3"/>
      <c r="V29" s="3"/>
      <c r="W29" s="3"/>
      <c r="X29" s="3"/>
      <c r="Y29" s="3"/>
    </row>
    <row r="30" spans="1:25" ht="11.25" customHeight="1" x14ac:dyDescent="0.2">
      <c r="A30" s="10">
        <v>1707</v>
      </c>
      <c r="B30" s="10">
        <v>75544</v>
      </c>
      <c r="C30" s="10">
        <v>887</v>
      </c>
      <c r="D30" s="25">
        <f t="shared" si="0"/>
        <v>274.70545454545453</v>
      </c>
      <c r="E30" s="25">
        <f t="shared" si="1"/>
        <v>472.15</v>
      </c>
      <c r="F30" s="3"/>
      <c r="G30" s="3"/>
      <c r="H30" s="3"/>
      <c r="I30" s="3"/>
      <c r="J30" s="3"/>
      <c r="K30" s="3"/>
      <c r="L30" s="3"/>
      <c r="M30" s="3"/>
      <c r="N30" s="3"/>
      <c r="O30" s="3"/>
      <c r="P30" s="3"/>
      <c r="Q30" s="3"/>
      <c r="R30" s="3"/>
      <c r="S30" s="3"/>
      <c r="T30" s="3"/>
      <c r="U30" s="3"/>
      <c r="V30" s="3"/>
      <c r="W30" s="3"/>
      <c r="X30" s="3"/>
      <c r="Y30" s="3"/>
    </row>
    <row r="31" spans="1:25" ht="11.25" customHeight="1" x14ac:dyDescent="0.2">
      <c r="A31" s="10">
        <v>1708</v>
      </c>
      <c r="B31" s="10">
        <v>78078</v>
      </c>
      <c r="C31" s="10">
        <v>1379</v>
      </c>
      <c r="D31" s="25">
        <f t="shared" si="0"/>
        <v>283.92</v>
      </c>
      <c r="E31" s="25">
        <f t="shared" si="1"/>
        <v>487.98750000000001</v>
      </c>
      <c r="F31" s="3"/>
      <c r="G31" s="3"/>
      <c r="H31" s="3"/>
      <c r="I31" s="3"/>
      <c r="J31" s="3"/>
      <c r="K31" s="3"/>
      <c r="L31" s="5" t="s">
        <v>242</v>
      </c>
      <c r="M31" s="3"/>
      <c r="N31" s="3"/>
      <c r="O31" s="3"/>
      <c r="P31" s="3"/>
      <c r="Q31" s="3"/>
      <c r="R31" s="3"/>
      <c r="S31" s="3"/>
      <c r="T31" s="3"/>
      <c r="U31" s="3"/>
      <c r="V31" s="3"/>
      <c r="W31" s="3"/>
      <c r="X31" s="3"/>
      <c r="Y31" s="3"/>
    </row>
    <row r="32" spans="1:25" ht="11.25" customHeight="1" x14ac:dyDescent="0.2">
      <c r="A32" s="10">
        <v>1709</v>
      </c>
      <c r="B32" s="10">
        <v>70731</v>
      </c>
      <c r="C32" s="10">
        <v>1201</v>
      </c>
      <c r="D32" s="25">
        <f t="shared" si="0"/>
        <v>257.20363636363635</v>
      </c>
      <c r="E32" s="25">
        <f t="shared" si="1"/>
        <v>442.06875000000002</v>
      </c>
      <c r="F32" s="3"/>
      <c r="G32" s="3"/>
      <c r="H32" s="3"/>
      <c r="I32" s="3"/>
      <c r="J32" s="3"/>
      <c r="K32" s="3"/>
      <c r="L32" s="3"/>
      <c r="M32" s="3"/>
      <c r="N32" s="3"/>
      <c r="O32" s="3"/>
      <c r="P32" s="3"/>
      <c r="Q32" s="3"/>
      <c r="R32" s="3"/>
      <c r="S32" s="3"/>
      <c r="T32" s="3"/>
      <c r="U32" s="3"/>
      <c r="V32" s="3"/>
      <c r="W32" s="3"/>
      <c r="X32" s="3"/>
      <c r="Y32" s="3"/>
    </row>
    <row r="33" spans="1:25" ht="11.25" customHeight="1" x14ac:dyDescent="0.2">
      <c r="A33" s="10">
        <v>1719</v>
      </c>
      <c r="B33" s="10">
        <v>74488</v>
      </c>
      <c r="C33" s="10">
        <v>2177</v>
      </c>
      <c r="D33" s="25">
        <f t="shared" si="0"/>
        <v>270.86545454545455</v>
      </c>
      <c r="E33" s="25">
        <f t="shared" si="1"/>
        <v>465.55</v>
      </c>
      <c r="F33" s="3"/>
      <c r="G33" s="3"/>
      <c r="H33" s="3"/>
      <c r="I33" s="3"/>
      <c r="J33" s="3"/>
      <c r="K33" s="3"/>
      <c r="L33" s="3"/>
      <c r="M33" s="3"/>
      <c r="N33" s="3"/>
      <c r="O33" s="3"/>
      <c r="P33" s="3"/>
      <c r="Q33" s="3"/>
      <c r="R33" s="3"/>
      <c r="S33" s="3"/>
      <c r="T33" s="3"/>
      <c r="U33" s="3"/>
      <c r="V33" s="3"/>
      <c r="W33" s="3"/>
      <c r="X33" s="3"/>
      <c r="Y33" s="3"/>
    </row>
    <row r="34" spans="1:25" ht="11.25" customHeight="1" x14ac:dyDescent="0.2">
      <c r="A34" s="10">
        <v>1720</v>
      </c>
      <c r="B34" s="10">
        <v>94222</v>
      </c>
      <c r="C34" s="10">
        <v>2614</v>
      </c>
      <c r="D34" s="25">
        <f t="shared" si="0"/>
        <v>342.62545454545455</v>
      </c>
      <c r="E34" s="25">
        <f t="shared" si="1"/>
        <v>588.88750000000005</v>
      </c>
      <c r="F34" s="3"/>
      <c r="G34" s="3"/>
      <c r="H34" s="3"/>
      <c r="I34" s="3"/>
      <c r="J34" s="3"/>
      <c r="K34" s="3"/>
      <c r="L34" s="3"/>
      <c r="M34" s="3"/>
      <c r="N34" s="3"/>
      <c r="O34" s="3"/>
      <c r="P34" s="3"/>
      <c r="Q34" s="3"/>
      <c r="R34" s="3"/>
      <c r="S34" s="3"/>
      <c r="T34" s="3"/>
      <c r="U34" s="3"/>
      <c r="V34" s="3"/>
      <c r="W34" s="3"/>
      <c r="X34" s="3"/>
      <c r="Y34" s="3"/>
    </row>
    <row r="35" spans="1:25" ht="11.25" customHeight="1" x14ac:dyDescent="0.2">
      <c r="A35" s="10">
        <v>1724</v>
      </c>
      <c r="B35" s="10">
        <v>92558</v>
      </c>
      <c r="C35" s="10">
        <v>1301</v>
      </c>
      <c r="D35" s="25">
        <f t="shared" si="0"/>
        <v>336.57454545454544</v>
      </c>
      <c r="E35" s="25">
        <f t="shared" si="1"/>
        <v>578.48749999999995</v>
      </c>
      <c r="F35" s="3"/>
      <c r="G35" s="3"/>
      <c r="H35" s="3"/>
      <c r="I35" s="3"/>
      <c r="J35" s="3"/>
      <c r="K35" s="3"/>
      <c r="L35" s="3"/>
      <c r="M35" s="3"/>
      <c r="N35" s="3"/>
      <c r="O35" s="3"/>
      <c r="P35" s="3"/>
      <c r="Q35" s="3"/>
      <c r="R35" s="3"/>
      <c r="S35" s="3"/>
      <c r="T35" s="3"/>
      <c r="U35" s="3"/>
      <c r="V35" s="3"/>
      <c r="W35" s="3"/>
      <c r="X35" s="3"/>
      <c r="Y35" s="3"/>
    </row>
    <row r="36" spans="1:25" ht="11.25" customHeight="1" x14ac:dyDescent="0.2">
      <c r="A36" s="10">
        <v>1725</v>
      </c>
      <c r="B36" s="10">
        <v>114180</v>
      </c>
      <c r="C36" s="10">
        <v>3313</v>
      </c>
      <c r="D36" s="25">
        <f t="shared" si="0"/>
        <v>415.2</v>
      </c>
      <c r="E36" s="25">
        <f t="shared" si="1"/>
        <v>713.625</v>
      </c>
      <c r="F36" s="3"/>
      <c r="G36" s="3"/>
      <c r="H36" s="3"/>
      <c r="I36" s="3"/>
      <c r="J36" s="3"/>
      <c r="K36" s="3"/>
      <c r="L36" s="3"/>
      <c r="M36" s="3"/>
      <c r="N36" s="3"/>
      <c r="O36" s="3"/>
      <c r="P36" s="3"/>
      <c r="Q36" s="3"/>
      <c r="R36" s="3"/>
      <c r="S36" s="3"/>
      <c r="T36" s="3"/>
      <c r="U36" s="3"/>
      <c r="V36" s="3"/>
      <c r="W36" s="3"/>
      <c r="X36" s="3"/>
      <c r="Y36" s="3"/>
    </row>
    <row r="37" spans="1:25" ht="11.25" customHeight="1" x14ac:dyDescent="0.2">
      <c r="A37" s="10">
        <v>1726</v>
      </c>
      <c r="B37" s="10">
        <v>117621</v>
      </c>
      <c r="C37" s="10">
        <v>2799</v>
      </c>
      <c r="D37" s="25">
        <f t="shared" si="0"/>
        <v>427.71272727272725</v>
      </c>
      <c r="E37" s="25">
        <f t="shared" si="1"/>
        <v>735.13125000000002</v>
      </c>
      <c r="F37" s="3"/>
      <c r="G37" s="3"/>
      <c r="H37" s="3"/>
      <c r="I37" s="3"/>
      <c r="J37" s="3"/>
      <c r="K37" s="3"/>
      <c r="L37" s="3"/>
      <c r="M37" s="3"/>
      <c r="N37" s="3"/>
      <c r="O37" s="3"/>
      <c r="P37" s="3"/>
      <c r="Q37" s="3"/>
      <c r="R37" s="3"/>
      <c r="S37" s="3"/>
      <c r="T37" s="3"/>
      <c r="U37" s="3"/>
      <c r="V37" s="3"/>
      <c r="W37" s="3"/>
      <c r="X37" s="3"/>
      <c r="Y37" s="3"/>
    </row>
    <row r="38" spans="1:25" ht="11.25" customHeight="1" x14ac:dyDescent="0.2">
      <c r="A38" s="10">
        <v>1735</v>
      </c>
      <c r="B38" s="10">
        <v>124199</v>
      </c>
      <c r="C38" s="10">
        <v>6901</v>
      </c>
      <c r="D38" s="25">
        <f t="shared" si="0"/>
        <v>451.63272727272727</v>
      </c>
      <c r="E38" s="25">
        <f t="shared" si="1"/>
        <v>776.24374999999998</v>
      </c>
      <c r="F38" s="3"/>
      <c r="G38" s="3"/>
      <c r="H38" s="3"/>
      <c r="I38" s="3"/>
      <c r="J38" s="3"/>
      <c r="K38" s="3"/>
      <c r="L38" s="3"/>
      <c r="M38" s="3"/>
      <c r="N38" s="3"/>
      <c r="O38" s="3"/>
      <c r="P38" s="3"/>
      <c r="Q38" s="3"/>
      <c r="R38" s="3"/>
      <c r="S38" s="3"/>
      <c r="T38" s="3"/>
      <c r="U38" s="3"/>
      <c r="V38" s="3"/>
      <c r="W38" s="3"/>
      <c r="X38" s="3"/>
      <c r="Y38" s="3"/>
    </row>
    <row r="39" spans="1:25" ht="11.25" customHeight="1" x14ac:dyDescent="0.2">
      <c r="A39" s="10">
        <v>1750</v>
      </c>
      <c r="B39" s="10">
        <v>59664</v>
      </c>
      <c r="C39" s="10">
        <v>4942</v>
      </c>
      <c r="D39" s="25">
        <f t="shared" si="0"/>
        <v>216.96</v>
      </c>
      <c r="E39" s="25">
        <f t="shared" si="1"/>
        <v>372.9</v>
      </c>
      <c r="F39" s="3"/>
      <c r="G39" s="3"/>
      <c r="H39" s="3"/>
      <c r="I39" s="3"/>
      <c r="J39" s="3"/>
      <c r="K39" s="3"/>
      <c r="L39" s="3"/>
      <c r="M39" s="3"/>
      <c r="N39" s="3"/>
      <c r="O39" s="3"/>
      <c r="P39" s="3"/>
      <c r="Q39" s="3"/>
      <c r="R39" s="3"/>
      <c r="S39" s="3"/>
      <c r="T39" s="3"/>
      <c r="U39" s="3"/>
      <c r="V39" s="3"/>
      <c r="W39" s="3"/>
      <c r="X39" s="3"/>
      <c r="Y39" s="3"/>
    </row>
    <row r="40" spans="1:25" ht="11.25" customHeight="1" x14ac:dyDescent="0.2">
      <c r="A40" s="10">
        <v>1775</v>
      </c>
      <c r="B40" s="10">
        <v>25912</v>
      </c>
      <c r="C40" s="10">
        <v>34954</v>
      </c>
      <c r="D40" s="25">
        <f t="shared" si="0"/>
        <v>94.225454545454539</v>
      </c>
      <c r="E40" s="25">
        <f t="shared" si="1"/>
        <v>161.94999999999999</v>
      </c>
      <c r="F40" s="3"/>
      <c r="G40" s="3"/>
      <c r="H40" s="3"/>
      <c r="I40" s="3"/>
      <c r="J40" s="3"/>
      <c r="K40" s="3"/>
      <c r="L40" s="3"/>
      <c r="M40" s="3"/>
      <c r="N40" s="3"/>
      <c r="O40" s="3"/>
      <c r="P40" s="3"/>
      <c r="Q40" s="3"/>
      <c r="R40" s="3"/>
      <c r="S40" s="3"/>
      <c r="T40" s="3"/>
      <c r="U40" s="3"/>
      <c r="V40" s="3"/>
      <c r="W40" s="3"/>
      <c r="X40" s="3"/>
      <c r="Y40" s="3"/>
    </row>
    <row r="41" spans="1:25" ht="11.25" customHeight="1" x14ac:dyDescent="0.2">
      <c r="A41" s="10">
        <v>1790</v>
      </c>
      <c r="B41" s="10">
        <v>165000</v>
      </c>
      <c r="C41" s="10">
        <v>49775</v>
      </c>
      <c r="D41" s="25">
        <f t="shared" si="0"/>
        <v>600</v>
      </c>
      <c r="E41" s="25">
        <f t="shared" si="1"/>
        <v>1031.25</v>
      </c>
      <c r="F41" s="3"/>
      <c r="G41" s="3"/>
      <c r="H41" s="3"/>
      <c r="I41" s="3"/>
      <c r="J41" s="3"/>
      <c r="K41" s="3"/>
      <c r="L41" s="3"/>
      <c r="M41" s="3"/>
      <c r="N41" s="3"/>
      <c r="O41" s="3"/>
      <c r="P41" s="3"/>
      <c r="Q41" s="3"/>
      <c r="R41" s="3"/>
      <c r="S41" s="3"/>
      <c r="T41" s="3"/>
      <c r="U41" s="3"/>
      <c r="V41" s="3"/>
      <c r="W41" s="3"/>
      <c r="X41" s="3"/>
      <c r="Y41" s="3"/>
    </row>
    <row r="42" spans="1:25" ht="11.25" customHeight="1" x14ac:dyDescent="0.2">
      <c r="A42" s="10">
        <v>1791</v>
      </c>
      <c r="B42" s="10">
        <v>165000</v>
      </c>
      <c r="C42" s="10">
        <v>49775</v>
      </c>
      <c r="D42" s="25">
        <f t="shared" si="0"/>
        <v>600</v>
      </c>
      <c r="E42" s="25">
        <f t="shared" si="1"/>
        <v>1031.25</v>
      </c>
      <c r="F42" s="3"/>
      <c r="G42" s="3"/>
      <c r="H42" s="3"/>
      <c r="I42" s="3"/>
      <c r="J42" s="3"/>
      <c r="K42" s="3"/>
      <c r="L42" s="3"/>
      <c r="M42" s="3"/>
      <c r="N42" s="3"/>
      <c r="O42" s="3"/>
      <c r="P42" s="3"/>
      <c r="Q42" s="3"/>
      <c r="R42" s="3"/>
      <c r="S42" s="3"/>
      <c r="T42" s="3"/>
      <c r="U42" s="3"/>
      <c r="V42" s="3"/>
      <c r="W42" s="3"/>
      <c r="X42" s="3"/>
      <c r="Y42" s="3"/>
    </row>
    <row r="43" spans="1:25" ht="11.25" customHeight="1" x14ac:dyDescent="0.2">
      <c r="A43" s="10">
        <v>1792</v>
      </c>
      <c r="B43" s="10">
        <v>165000</v>
      </c>
      <c r="C43" s="10">
        <v>49775</v>
      </c>
      <c r="D43" s="25">
        <f t="shared" si="0"/>
        <v>600</v>
      </c>
      <c r="E43" s="25">
        <f t="shared" si="1"/>
        <v>1031.25</v>
      </c>
      <c r="F43" s="3"/>
      <c r="G43" s="3"/>
      <c r="H43" s="3"/>
      <c r="I43" s="3"/>
      <c r="J43" s="3"/>
      <c r="K43" s="3"/>
      <c r="L43" s="3"/>
      <c r="M43" s="3"/>
      <c r="N43" s="3"/>
      <c r="O43" s="3"/>
      <c r="P43" s="3"/>
      <c r="Q43" s="3"/>
      <c r="R43" s="3"/>
      <c r="S43" s="3"/>
      <c r="T43" s="3"/>
      <c r="U43" s="3"/>
      <c r="V43" s="3"/>
      <c r="W43" s="3"/>
      <c r="X43" s="3"/>
      <c r="Y43" s="3"/>
    </row>
    <row r="44" spans="1:25" ht="11.25" customHeight="1" x14ac:dyDescent="0.2">
      <c r="A44" s="10">
        <v>1794</v>
      </c>
      <c r="B44" s="10">
        <v>9095</v>
      </c>
      <c r="C44" s="10">
        <v>73027</v>
      </c>
      <c r="D44" s="25">
        <f t="shared" si="0"/>
        <v>33.072727272727271</v>
      </c>
      <c r="E44" s="25">
        <f t="shared" si="1"/>
        <v>56.84375</v>
      </c>
      <c r="F44" s="3"/>
      <c r="G44" s="3"/>
      <c r="H44" s="3"/>
      <c r="I44" s="3"/>
      <c r="J44" s="3"/>
      <c r="K44" s="3"/>
      <c r="L44" s="3"/>
      <c r="M44" s="3"/>
      <c r="N44" s="3"/>
      <c r="O44" s="3"/>
      <c r="P44" s="3"/>
      <c r="Q44" s="3"/>
      <c r="R44" s="3"/>
      <c r="S44" s="3"/>
      <c r="T44" s="3"/>
      <c r="U44" s="3"/>
      <c r="V44" s="3"/>
      <c r="W44" s="3"/>
      <c r="X44" s="3"/>
      <c r="Y44" s="3"/>
    </row>
    <row r="45" spans="1:25" ht="11.25" customHeight="1" x14ac:dyDescent="0.2">
      <c r="A45" s="10">
        <v>1805</v>
      </c>
      <c r="B45" s="10">
        <v>1645</v>
      </c>
      <c r="C45" s="10">
        <v>42041</v>
      </c>
      <c r="D45" s="25">
        <f t="shared" si="0"/>
        <v>5.9818181818181815</v>
      </c>
      <c r="E45" s="25">
        <f t="shared" si="1"/>
        <v>10.28125</v>
      </c>
      <c r="F45" s="3"/>
      <c r="G45" s="3"/>
      <c r="H45" s="3"/>
      <c r="I45" s="3"/>
      <c r="J45" s="3"/>
      <c r="K45" s="3"/>
      <c r="L45" s="3"/>
      <c r="M45" s="3"/>
      <c r="N45" s="3"/>
      <c r="O45" s="3"/>
      <c r="P45" s="3"/>
      <c r="Q45" s="3"/>
      <c r="R45" s="3"/>
      <c r="S45" s="3"/>
      <c r="T45" s="3"/>
      <c r="U45" s="3"/>
      <c r="V45" s="3"/>
      <c r="W45" s="3"/>
      <c r="X45" s="3"/>
      <c r="Y45" s="3"/>
    </row>
    <row r="46" spans="1:25" ht="11.25" customHeight="1" x14ac:dyDescent="0.2">
      <c r="A46" s="10">
        <v>1822</v>
      </c>
      <c r="B46" s="10">
        <v>49601</v>
      </c>
      <c r="C46" s="10">
        <v>45589</v>
      </c>
      <c r="D46" s="25">
        <f t="shared" ref="D46:D63" si="2">(40/11000*B46)</f>
        <v>180.36727272727273</v>
      </c>
      <c r="E46" s="25">
        <f t="shared" ref="E46:E63" si="3">B46/160</f>
        <v>310.00625000000002</v>
      </c>
      <c r="F46" s="3"/>
      <c r="G46" s="3"/>
      <c r="H46" s="3"/>
      <c r="I46" s="3"/>
      <c r="J46" s="3"/>
      <c r="K46" s="3"/>
      <c r="L46" s="3"/>
      <c r="M46" s="3"/>
      <c r="N46" s="3"/>
      <c r="O46" s="3"/>
      <c r="P46" s="3"/>
      <c r="Q46" s="3"/>
      <c r="R46" s="3"/>
      <c r="S46" s="3"/>
      <c r="T46" s="3"/>
      <c r="U46" s="3"/>
      <c r="V46" s="3"/>
      <c r="W46" s="3"/>
      <c r="X46" s="3"/>
      <c r="Y46" s="3"/>
    </row>
    <row r="47" spans="1:25" ht="11.25" customHeight="1" x14ac:dyDescent="0.2">
      <c r="A47" s="10">
        <v>1823</v>
      </c>
      <c r="B47" s="10">
        <v>56907</v>
      </c>
      <c r="C47" s="10">
        <v>22380</v>
      </c>
      <c r="D47" s="25">
        <f t="shared" si="2"/>
        <v>206.93454545454546</v>
      </c>
      <c r="E47" s="25">
        <f t="shared" si="3"/>
        <v>355.66874999999999</v>
      </c>
      <c r="F47" s="3"/>
      <c r="G47" s="3"/>
      <c r="H47" s="3"/>
      <c r="I47" s="3"/>
      <c r="J47" s="3"/>
      <c r="K47" s="3"/>
      <c r="L47" s="3"/>
      <c r="M47" s="3"/>
      <c r="N47" s="3"/>
      <c r="O47" s="3"/>
      <c r="P47" s="3"/>
      <c r="Q47" s="3"/>
      <c r="R47" s="3"/>
      <c r="S47" s="3"/>
      <c r="T47" s="3"/>
      <c r="U47" s="3"/>
      <c r="V47" s="3"/>
      <c r="W47" s="3"/>
      <c r="X47" s="3"/>
      <c r="Y47" s="3"/>
    </row>
    <row r="48" spans="1:25" ht="11.25" customHeight="1" x14ac:dyDescent="0.2">
      <c r="A48" s="10">
        <v>1824</v>
      </c>
      <c r="B48" s="10">
        <v>49964</v>
      </c>
      <c r="C48" s="10">
        <v>20256</v>
      </c>
      <c r="D48" s="25">
        <f t="shared" si="2"/>
        <v>181.68727272727273</v>
      </c>
      <c r="E48" s="25">
        <f t="shared" si="3"/>
        <v>312.27499999999998</v>
      </c>
      <c r="F48" s="3"/>
      <c r="G48" s="3"/>
      <c r="H48" s="3"/>
      <c r="I48" s="3"/>
      <c r="J48" s="3"/>
      <c r="K48" s="3"/>
      <c r="L48" s="3"/>
      <c r="M48" s="3"/>
      <c r="N48" s="3"/>
      <c r="O48" s="3"/>
      <c r="P48" s="3"/>
      <c r="Q48" s="3"/>
      <c r="R48" s="3"/>
      <c r="S48" s="3"/>
      <c r="T48" s="3"/>
      <c r="U48" s="3"/>
      <c r="V48" s="3"/>
      <c r="W48" s="3"/>
      <c r="X48" s="3"/>
      <c r="Y48" s="3"/>
    </row>
    <row r="49" spans="1:25" ht="11.25" customHeight="1" x14ac:dyDescent="0.2">
      <c r="A49" s="10">
        <v>1825</v>
      </c>
      <c r="B49" s="10">
        <v>47419</v>
      </c>
      <c r="C49" s="10">
        <v>28206</v>
      </c>
      <c r="D49" s="25">
        <f t="shared" si="2"/>
        <v>172.43272727272728</v>
      </c>
      <c r="E49" s="25">
        <f t="shared" si="3"/>
        <v>296.36874999999998</v>
      </c>
      <c r="F49" s="3"/>
      <c r="G49" s="3"/>
      <c r="H49" s="3"/>
      <c r="I49" s="3"/>
      <c r="J49" s="3"/>
      <c r="K49" s="3"/>
      <c r="L49" s="3"/>
      <c r="M49" s="3"/>
      <c r="N49" s="3"/>
      <c r="O49" s="3"/>
      <c r="P49" s="3"/>
      <c r="Q49" s="3"/>
      <c r="R49" s="3"/>
      <c r="S49" s="3"/>
      <c r="T49" s="3"/>
      <c r="U49" s="3"/>
      <c r="V49" s="3"/>
      <c r="W49" s="3"/>
      <c r="X49" s="3"/>
      <c r="Y49" s="3"/>
    </row>
    <row r="50" spans="1:25" ht="11.25" customHeight="1" x14ac:dyDescent="0.2">
      <c r="A50" s="10">
        <v>1826</v>
      </c>
      <c r="B50" s="10">
        <v>65980</v>
      </c>
      <c r="C50" s="10">
        <v>14440</v>
      </c>
      <c r="D50" s="25">
        <f t="shared" si="2"/>
        <v>239.92727272727274</v>
      </c>
      <c r="E50" s="25">
        <f t="shared" si="3"/>
        <v>412.375</v>
      </c>
      <c r="F50" s="3"/>
      <c r="G50" s="3"/>
      <c r="H50" s="3"/>
      <c r="I50" s="3"/>
      <c r="J50" s="3"/>
      <c r="K50" s="3"/>
      <c r="L50" s="3"/>
      <c r="M50" s="3"/>
      <c r="N50" s="3"/>
      <c r="O50" s="3"/>
      <c r="P50" s="3"/>
      <c r="Q50" s="3"/>
      <c r="R50" s="3"/>
      <c r="S50" s="3"/>
      <c r="T50" s="3"/>
      <c r="U50" s="3"/>
      <c r="V50" s="3"/>
      <c r="W50" s="3"/>
      <c r="X50" s="3"/>
      <c r="Y50" s="3"/>
    </row>
    <row r="51" spans="1:25" ht="11.25" customHeight="1" x14ac:dyDescent="0.2">
      <c r="A51" s="10">
        <v>1827</v>
      </c>
      <c r="B51" s="10">
        <v>64221</v>
      </c>
      <c r="C51" s="10">
        <v>32797</v>
      </c>
      <c r="D51" s="25">
        <f t="shared" si="2"/>
        <v>233.53090909090909</v>
      </c>
      <c r="E51" s="25">
        <f t="shared" si="3"/>
        <v>401.38125000000002</v>
      </c>
      <c r="F51" s="3"/>
      <c r="G51" s="3"/>
      <c r="H51" s="3"/>
      <c r="I51" s="3"/>
      <c r="J51" s="3"/>
      <c r="K51" s="3"/>
      <c r="L51" s="3"/>
      <c r="M51" s="3"/>
      <c r="N51" s="3"/>
      <c r="O51" s="3"/>
      <c r="P51" s="3"/>
      <c r="Q51" s="3"/>
      <c r="R51" s="3"/>
      <c r="S51" s="3"/>
      <c r="T51" s="3"/>
      <c r="U51" s="3"/>
      <c r="V51" s="3"/>
      <c r="W51" s="3"/>
      <c r="X51" s="3"/>
      <c r="Y51" s="3"/>
    </row>
    <row r="52" spans="1:25" ht="11.25" customHeight="1" x14ac:dyDescent="0.2">
      <c r="A52" s="10">
        <v>1831</v>
      </c>
      <c r="B52" s="10">
        <v>64693</v>
      </c>
      <c r="C52" s="10">
        <v>30021</v>
      </c>
      <c r="D52" s="25">
        <f t="shared" si="2"/>
        <v>235.24727272727273</v>
      </c>
      <c r="E52" s="25">
        <f t="shared" si="3"/>
        <v>404.33125000000001</v>
      </c>
      <c r="F52" s="3"/>
      <c r="G52" s="3"/>
      <c r="H52" s="3"/>
      <c r="I52" s="3"/>
      <c r="J52" s="3"/>
      <c r="K52" s="3"/>
      <c r="L52" s="3"/>
      <c r="M52" s="3"/>
      <c r="N52" s="3"/>
      <c r="O52" s="3"/>
      <c r="P52" s="3"/>
      <c r="Q52" s="3"/>
      <c r="R52" s="3"/>
      <c r="S52" s="3"/>
      <c r="T52" s="3"/>
      <c r="U52" s="3"/>
      <c r="V52" s="3"/>
      <c r="W52" s="3"/>
      <c r="X52" s="3"/>
      <c r="Y52" s="3"/>
    </row>
    <row r="53" spans="1:25" ht="11.25" customHeight="1" x14ac:dyDescent="0.2">
      <c r="A53" s="10">
        <v>1845</v>
      </c>
      <c r="B53" s="10">
        <v>85943</v>
      </c>
      <c r="C53" s="10">
        <v>42622</v>
      </c>
      <c r="D53" s="25">
        <f t="shared" si="2"/>
        <v>312.52</v>
      </c>
      <c r="E53" s="25">
        <f t="shared" si="3"/>
        <v>537.14374999999995</v>
      </c>
      <c r="F53" s="3"/>
      <c r="G53" s="3"/>
      <c r="H53" s="3"/>
      <c r="I53" s="3"/>
      <c r="J53" s="3"/>
      <c r="K53" s="3"/>
      <c r="L53" s="3"/>
      <c r="M53" s="3"/>
      <c r="N53" s="3"/>
      <c r="O53" s="3"/>
      <c r="P53" s="3"/>
      <c r="Q53" s="3"/>
      <c r="R53" s="3"/>
      <c r="S53" s="3"/>
      <c r="T53" s="3"/>
      <c r="U53" s="3"/>
      <c r="V53" s="3"/>
      <c r="W53" s="3"/>
      <c r="X53" s="3"/>
      <c r="Y53" s="3"/>
    </row>
    <row r="54" spans="1:25" ht="11.25" customHeight="1" x14ac:dyDescent="0.2">
      <c r="A54" s="10">
        <v>1846</v>
      </c>
      <c r="B54" s="10">
        <v>83426</v>
      </c>
      <c r="C54" s="10">
        <v>51442</v>
      </c>
      <c r="D54" s="25">
        <f t="shared" si="2"/>
        <v>303.36727272727273</v>
      </c>
      <c r="E54" s="25">
        <f t="shared" si="3"/>
        <v>521.41250000000002</v>
      </c>
      <c r="F54" s="3"/>
      <c r="G54" s="3"/>
      <c r="H54" s="3"/>
      <c r="I54" s="3"/>
      <c r="J54" s="3"/>
      <c r="K54" s="3"/>
      <c r="L54" s="3"/>
      <c r="M54" s="3"/>
      <c r="N54" s="3"/>
      <c r="O54" s="3"/>
      <c r="P54" s="3"/>
      <c r="Q54" s="3"/>
      <c r="R54" s="3"/>
      <c r="S54" s="3"/>
      <c r="T54" s="3"/>
      <c r="U54" s="3"/>
      <c r="V54" s="3"/>
      <c r="W54" s="3"/>
      <c r="X54" s="3"/>
      <c r="Y54" s="3"/>
    </row>
    <row r="55" spans="1:25" ht="11.25" customHeight="1" x14ac:dyDescent="0.2">
      <c r="A55" s="10">
        <v>1849</v>
      </c>
      <c r="B55" s="10">
        <v>201313</v>
      </c>
      <c r="C55" s="10">
        <v>47304</v>
      </c>
      <c r="D55" s="25">
        <f t="shared" si="2"/>
        <v>732.04727272727268</v>
      </c>
      <c r="E55" s="25">
        <f t="shared" si="3"/>
        <v>1258.20625</v>
      </c>
      <c r="F55" s="3"/>
      <c r="G55" s="3"/>
      <c r="H55" s="3"/>
      <c r="I55" s="3"/>
      <c r="J55" s="3"/>
      <c r="K55" s="3"/>
      <c r="L55" s="3"/>
      <c r="M55" s="3"/>
      <c r="N55" s="3"/>
      <c r="O55" s="3"/>
      <c r="P55" s="3"/>
      <c r="Q55" s="3"/>
      <c r="R55" s="3"/>
      <c r="S55" s="3"/>
      <c r="T55" s="3"/>
      <c r="U55" s="3"/>
      <c r="V55" s="3"/>
      <c r="W55" s="3"/>
      <c r="X55" s="3"/>
      <c r="Y55" s="3"/>
    </row>
    <row r="56" spans="1:25" ht="11.25" customHeight="1" x14ac:dyDescent="0.2">
      <c r="A56" s="10">
        <v>1850</v>
      </c>
      <c r="B56" s="10">
        <v>191954</v>
      </c>
      <c r="C56" s="10">
        <v>48689</v>
      </c>
      <c r="D56" s="25">
        <f t="shared" si="2"/>
        <v>698.01454545454544</v>
      </c>
      <c r="E56" s="25">
        <f t="shared" si="3"/>
        <v>1199.7125000000001</v>
      </c>
      <c r="F56" s="3"/>
      <c r="G56" s="3"/>
      <c r="H56" s="3"/>
      <c r="I56" s="3"/>
      <c r="J56" s="3"/>
      <c r="K56" s="3"/>
      <c r="L56" s="3"/>
      <c r="M56" s="3"/>
      <c r="N56" s="3"/>
      <c r="O56" s="3"/>
      <c r="P56" s="3"/>
      <c r="Q56" s="3"/>
      <c r="R56" s="3"/>
      <c r="S56" s="3"/>
      <c r="T56" s="3"/>
      <c r="U56" s="3"/>
      <c r="V56" s="3"/>
      <c r="W56" s="3"/>
      <c r="X56" s="3"/>
      <c r="Y56" s="3"/>
    </row>
    <row r="57" spans="1:25" ht="11.25" customHeight="1" x14ac:dyDescent="0.2">
      <c r="A57" s="10">
        <v>1851</v>
      </c>
      <c r="B57" s="10">
        <v>109531</v>
      </c>
      <c r="C57" s="10">
        <v>48506</v>
      </c>
      <c r="D57" s="25">
        <f t="shared" si="2"/>
        <v>398.29454545454547</v>
      </c>
      <c r="E57" s="25">
        <f t="shared" si="3"/>
        <v>684.56875000000002</v>
      </c>
      <c r="F57" s="3"/>
      <c r="G57" s="3"/>
      <c r="H57" s="3"/>
      <c r="I57" s="3"/>
      <c r="J57" s="3"/>
      <c r="K57" s="3"/>
      <c r="L57" s="3"/>
      <c r="M57" s="3"/>
      <c r="N57" s="3"/>
      <c r="O57" s="3"/>
      <c r="P57" s="3"/>
      <c r="Q57" s="3"/>
      <c r="R57" s="3"/>
      <c r="S57" s="3"/>
      <c r="T57" s="3"/>
      <c r="U57" s="3"/>
      <c r="V57" s="3"/>
      <c r="W57" s="3"/>
      <c r="X57" s="3"/>
      <c r="Y57" s="3"/>
    </row>
    <row r="58" spans="1:25" ht="11.25" customHeight="1" x14ac:dyDescent="0.2">
      <c r="A58" s="10">
        <v>1852</v>
      </c>
      <c r="B58" s="10">
        <v>93211</v>
      </c>
      <c r="C58" s="10">
        <v>20662</v>
      </c>
      <c r="D58" s="25">
        <f t="shared" si="2"/>
        <v>338.9490909090909</v>
      </c>
      <c r="E58" s="25">
        <f t="shared" si="3"/>
        <v>582.56875000000002</v>
      </c>
      <c r="F58" s="3"/>
      <c r="G58" s="3"/>
      <c r="H58" s="3"/>
      <c r="I58" s="3"/>
      <c r="J58" s="3"/>
      <c r="K58" s="3"/>
      <c r="L58" s="3"/>
      <c r="M58" s="3"/>
      <c r="N58" s="3"/>
      <c r="O58" s="3"/>
      <c r="P58" s="3"/>
      <c r="Q58" s="3"/>
      <c r="R58" s="3"/>
      <c r="S58" s="3"/>
      <c r="T58" s="3"/>
      <c r="U58" s="3"/>
      <c r="V58" s="3"/>
      <c r="W58" s="3"/>
      <c r="X58" s="3"/>
      <c r="Y58" s="3"/>
    </row>
    <row r="59" spans="1:25" ht="11.25" customHeight="1" x14ac:dyDescent="0.2">
      <c r="A59" s="10">
        <v>1855</v>
      </c>
      <c r="B59" s="3"/>
      <c r="C59" s="10">
        <v>36633</v>
      </c>
      <c r="D59" s="25">
        <f t="shared" si="2"/>
        <v>0</v>
      </c>
      <c r="E59" s="25">
        <f t="shared" si="3"/>
        <v>0</v>
      </c>
      <c r="F59" s="3"/>
      <c r="G59" s="3"/>
      <c r="H59" s="3"/>
      <c r="I59" s="3"/>
      <c r="J59" s="3"/>
      <c r="K59" s="3"/>
      <c r="L59" s="3"/>
      <c r="M59" s="3"/>
      <c r="N59" s="3"/>
      <c r="O59" s="3"/>
      <c r="P59" s="3"/>
      <c r="Q59" s="3"/>
      <c r="R59" s="3"/>
      <c r="S59" s="3"/>
      <c r="T59" s="3"/>
      <c r="U59" s="3"/>
      <c r="V59" s="3"/>
      <c r="W59" s="3"/>
      <c r="X59" s="3"/>
      <c r="Y59" s="3"/>
    </row>
    <row r="60" spans="1:25" ht="11.25" customHeight="1" x14ac:dyDescent="0.2">
      <c r="A60" s="10">
        <v>1861</v>
      </c>
      <c r="B60" s="10">
        <v>385125</v>
      </c>
      <c r="C60" s="10">
        <v>63194</v>
      </c>
      <c r="D60" s="25">
        <f t="shared" si="2"/>
        <v>1400.4545454545455</v>
      </c>
      <c r="E60" s="25">
        <f t="shared" si="3"/>
        <v>2407.03125</v>
      </c>
      <c r="F60" s="3"/>
      <c r="G60" s="3"/>
      <c r="H60" s="3"/>
      <c r="I60" s="3"/>
      <c r="J60" s="3"/>
      <c r="K60" s="3"/>
      <c r="L60" s="3"/>
      <c r="M60" s="3"/>
      <c r="N60" s="3"/>
      <c r="O60" s="3"/>
      <c r="P60" s="3"/>
      <c r="Q60" s="3"/>
      <c r="R60" s="3"/>
      <c r="S60" s="3"/>
      <c r="T60" s="3"/>
      <c r="U60" s="3"/>
      <c r="V60" s="3"/>
      <c r="W60" s="3"/>
      <c r="X60" s="3"/>
      <c r="Y60" s="3"/>
    </row>
    <row r="61" spans="1:25" ht="11.25" customHeight="1" x14ac:dyDescent="0.2">
      <c r="A61" s="10">
        <v>1862</v>
      </c>
      <c r="B61" s="10">
        <v>365646</v>
      </c>
      <c r="C61" s="10">
        <v>54529</v>
      </c>
      <c r="D61" s="25">
        <f t="shared" si="2"/>
        <v>1329.6218181818181</v>
      </c>
      <c r="E61" s="25">
        <f t="shared" si="3"/>
        <v>2285.2874999999999</v>
      </c>
      <c r="F61" s="3"/>
      <c r="G61" s="3"/>
      <c r="H61" s="3"/>
      <c r="I61" s="3"/>
      <c r="J61" s="3"/>
      <c r="K61" s="3"/>
      <c r="L61" s="3"/>
      <c r="M61" s="3"/>
      <c r="N61" s="3"/>
      <c r="O61" s="3"/>
      <c r="P61" s="3"/>
      <c r="Q61" s="3"/>
      <c r="R61" s="3"/>
      <c r="S61" s="3"/>
      <c r="T61" s="3"/>
      <c r="U61" s="3"/>
      <c r="V61" s="3"/>
      <c r="W61" s="3"/>
      <c r="X61" s="3"/>
      <c r="Y61" s="3"/>
    </row>
    <row r="62" spans="1:25" ht="11.25" customHeight="1" x14ac:dyDescent="0.2">
      <c r="A62" s="10">
        <v>1863</v>
      </c>
      <c r="B62" s="10">
        <v>375544</v>
      </c>
      <c r="C62" s="10">
        <v>67434</v>
      </c>
      <c r="D62" s="25">
        <f t="shared" si="2"/>
        <v>1365.6145454545454</v>
      </c>
      <c r="E62" s="25">
        <f t="shared" si="3"/>
        <v>2347.15</v>
      </c>
      <c r="F62" s="3"/>
      <c r="G62" s="3"/>
      <c r="H62" s="3"/>
      <c r="I62" s="3"/>
      <c r="J62" s="3"/>
      <c r="K62" s="3"/>
      <c r="L62" s="3"/>
      <c r="M62" s="3"/>
      <c r="N62" s="3"/>
      <c r="O62" s="3"/>
      <c r="P62" s="3"/>
      <c r="Q62" s="3"/>
      <c r="R62" s="3"/>
      <c r="S62" s="3"/>
      <c r="T62" s="3"/>
      <c r="U62" s="3"/>
      <c r="V62" s="3"/>
      <c r="W62" s="3"/>
      <c r="X62" s="3"/>
      <c r="Y62" s="3"/>
    </row>
    <row r="63" spans="1:25" ht="11.25" customHeight="1" x14ac:dyDescent="0.2">
      <c r="A63" s="10">
        <v>1864</v>
      </c>
      <c r="B63" s="10">
        <v>291146</v>
      </c>
      <c r="C63" s="10">
        <v>56341</v>
      </c>
      <c r="D63" s="25">
        <f t="shared" si="2"/>
        <v>1058.7127272727273</v>
      </c>
      <c r="E63" s="25">
        <f t="shared" si="3"/>
        <v>1819.6624999999999</v>
      </c>
      <c r="F63" s="3"/>
      <c r="G63" s="3"/>
      <c r="H63" s="3"/>
      <c r="I63" s="3"/>
      <c r="J63" s="3"/>
      <c r="K63" s="3"/>
      <c r="L63" s="3"/>
      <c r="M63" s="3"/>
      <c r="N63" s="3"/>
      <c r="O63" s="3"/>
      <c r="P63" s="3"/>
      <c r="Q63" s="3"/>
      <c r="R63" s="3"/>
      <c r="S63" s="3"/>
      <c r="T63" s="3"/>
      <c r="U63" s="3"/>
      <c r="V63" s="3"/>
      <c r="W63" s="3"/>
      <c r="X63" s="3"/>
      <c r="Y63" s="3"/>
    </row>
    <row r="64" spans="1:25" ht="11.25" customHeight="1" x14ac:dyDescent="0.2">
      <c r="A64" s="3"/>
      <c r="B64" s="3"/>
      <c r="C64" s="3"/>
      <c r="D64" s="25">
        <f>SUM(D14:D63)</f>
        <v>20325.090909090908</v>
      </c>
      <c r="E64" s="25">
        <f>SUM(E14:E63)</f>
        <v>34933.749999999993</v>
      </c>
      <c r="F64" s="3"/>
      <c r="G64" s="3"/>
      <c r="H64" s="3"/>
      <c r="I64" s="3"/>
      <c r="J64" s="3"/>
      <c r="K64" s="3"/>
      <c r="L64" s="3"/>
      <c r="M64" s="3"/>
      <c r="N64" s="3"/>
      <c r="O64" s="3"/>
      <c r="P64" s="3"/>
      <c r="Q64" s="3"/>
      <c r="R64" s="3"/>
      <c r="S64" s="3"/>
      <c r="T64" s="3"/>
      <c r="U64" s="3"/>
      <c r="V64" s="3"/>
      <c r="W64" s="3"/>
      <c r="X64" s="3"/>
      <c r="Y64" s="3"/>
    </row>
    <row r="65" spans="1:25" ht="56.25" customHeight="1" x14ac:dyDescent="0.2">
      <c r="A65" s="3"/>
      <c r="B65" s="3"/>
      <c r="C65" s="3"/>
      <c r="D65" s="7" t="s">
        <v>243</v>
      </c>
      <c r="E65" s="2"/>
      <c r="F65" s="3"/>
      <c r="G65" s="3"/>
      <c r="H65" s="3"/>
      <c r="I65" s="3"/>
      <c r="J65" s="3"/>
      <c r="K65" s="3"/>
      <c r="L65" s="3"/>
      <c r="M65" s="3"/>
      <c r="N65" s="3"/>
      <c r="O65" s="3"/>
      <c r="P65" s="3"/>
      <c r="Q65" s="3"/>
      <c r="R65" s="3"/>
      <c r="S65" s="3"/>
      <c r="T65" s="3"/>
      <c r="U65" s="3"/>
      <c r="V65" s="3"/>
      <c r="W65" s="3"/>
      <c r="X65" s="3"/>
      <c r="Y65" s="3"/>
    </row>
  </sheetData>
  <pageMargins left="0.7" right="0.7" top="0.75" bottom="0.75" header="0.3" footer="0.3"/>
  <pageSetup scale="38" orientation="portrait" r:id="rId1"/>
  <headerFooter>
    <oddFooter>&amp;C&amp;"Helvetica,Regular"&amp;12&amp;K000000&amp;P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Kalk jämfört med vedåtgång</vt:lpstr>
      <vt:lpstr>Släktträd kalkbruksägare</vt:lpstr>
      <vt:lpstr>Export av släckt kalk</vt:lpstr>
      <vt:lpstr>'Kalk jämfört med vedåtgång'!Utskriftsområde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Comstedt Webb, Karin (Stockholm) SWE</cp:lastModifiedBy>
  <dcterms:modified xsi:type="dcterms:W3CDTF">2017-01-24T09:08:38Z</dcterms:modified>
</cp:coreProperties>
</file>